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725" windowWidth="20040" windowHeight="67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49" i="1" l="1"/>
  <c r="N50" i="1"/>
  <c r="N51" i="1"/>
  <c r="N53" i="1"/>
  <c r="N54" i="1"/>
  <c r="N55" i="1"/>
  <c r="N56" i="1"/>
  <c r="N57" i="1"/>
  <c r="N52" i="1"/>
  <c r="Q19" i="1" l="1"/>
  <c r="Q29" i="1"/>
  <c r="H60" i="1"/>
  <c r="J60" i="1"/>
  <c r="K60" i="1"/>
  <c r="F17" i="1"/>
  <c r="E17" i="1"/>
  <c r="D17" i="1"/>
  <c r="C17" i="1"/>
  <c r="M26" i="1"/>
  <c r="F26" i="1"/>
  <c r="I26" i="1"/>
  <c r="G26" i="1"/>
  <c r="D26" i="1"/>
  <c r="D24" i="1"/>
  <c r="M23" i="1"/>
  <c r="L23" i="1"/>
  <c r="E23" i="1"/>
  <c r="D23" i="1"/>
  <c r="C23" i="1"/>
  <c r="M12" i="1"/>
  <c r="L12" i="1"/>
  <c r="I12" i="1"/>
  <c r="G12" i="1"/>
  <c r="F12" i="1"/>
  <c r="E12" i="1"/>
  <c r="D12" i="1"/>
  <c r="C12" i="1"/>
  <c r="D11" i="1"/>
  <c r="E7" i="1"/>
  <c r="D7" i="1"/>
  <c r="C7" i="1"/>
  <c r="F5" i="1"/>
  <c r="D5" i="1"/>
  <c r="C5" i="1"/>
  <c r="E60" i="1" l="1"/>
  <c r="Q5" i="1"/>
  <c r="D60" i="1"/>
  <c r="I60" i="1"/>
  <c r="F60" i="1"/>
  <c r="M60" i="1"/>
  <c r="L60" i="1"/>
  <c r="G60" i="1"/>
  <c r="C60" i="1"/>
  <c r="Q21" i="1"/>
  <c r="Q22" i="1"/>
  <c r="Q23" i="1"/>
  <c r="Q24" i="1"/>
  <c r="Q25" i="1"/>
  <c r="Q26" i="1"/>
  <c r="Q27" i="1"/>
  <c r="Q28" i="1"/>
  <c r="Q20" i="1"/>
  <c r="Q7" i="1"/>
  <c r="Q8" i="1"/>
  <c r="Q9" i="1"/>
  <c r="Q10" i="1"/>
  <c r="Q11" i="1"/>
  <c r="Q12" i="1"/>
  <c r="Q13" i="1"/>
  <c r="Q14" i="1"/>
  <c r="Q15" i="1"/>
  <c r="Q16" i="1"/>
  <c r="Q17" i="1"/>
  <c r="Q18" i="1"/>
  <c r="N60" i="1" l="1"/>
  <c r="Q6" i="1"/>
  <c r="O5" i="1"/>
  <c r="R5" i="1" s="1"/>
  <c r="O6" i="1"/>
  <c r="O7" i="1"/>
  <c r="R7" i="1" s="1"/>
  <c r="O8" i="1"/>
  <c r="R8" i="1" s="1"/>
  <c r="O9" i="1"/>
  <c r="R9" i="1" s="1"/>
  <c r="O10" i="1"/>
  <c r="R10" i="1" s="1"/>
  <c r="O11" i="1"/>
  <c r="R11" i="1" s="1"/>
  <c r="O12" i="1"/>
  <c r="R12" i="1" s="1"/>
  <c r="O13" i="1"/>
  <c r="R13" i="1" s="1"/>
  <c r="O14" i="1"/>
  <c r="R14" i="1" s="1"/>
  <c r="O15" i="1"/>
  <c r="R15" i="1" s="1"/>
  <c r="O16" i="1"/>
  <c r="R16" i="1" s="1"/>
  <c r="O17" i="1"/>
  <c r="R17" i="1" s="1"/>
  <c r="O18" i="1"/>
  <c r="R18" i="1" s="1"/>
  <c r="O19" i="1"/>
  <c r="R19" i="1" s="1"/>
  <c r="O20" i="1"/>
  <c r="R20" i="1" s="1"/>
  <c r="O21" i="1"/>
  <c r="R21" i="1" s="1"/>
  <c r="O22" i="1"/>
  <c r="R22" i="1" s="1"/>
  <c r="O23" i="1"/>
  <c r="R23" i="1" s="1"/>
  <c r="O24" i="1"/>
  <c r="R24" i="1" s="1"/>
  <c r="O25" i="1"/>
  <c r="R25" i="1" s="1"/>
  <c r="O26" i="1"/>
  <c r="R26" i="1" s="1"/>
  <c r="O27" i="1"/>
  <c r="R27" i="1" s="1"/>
  <c r="O28" i="1"/>
  <c r="R28" i="1" s="1"/>
  <c r="O29" i="1"/>
  <c r="R29" i="1" s="1"/>
  <c r="D30" i="1"/>
  <c r="D61" i="1" s="1"/>
  <c r="E30" i="1"/>
  <c r="E61" i="1" s="1"/>
  <c r="F30" i="1"/>
  <c r="F61" i="1" s="1"/>
  <c r="G30" i="1"/>
  <c r="G61" i="1" s="1"/>
  <c r="H30" i="1"/>
  <c r="H61" i="1" s="1"/>
  <c r="I30" i="1"/>
  <c r="I61" i="1" s="1"/>
  <c r="J30" i="1"/>
  <c r="J61" i="1" s="1"/>
  <c r="K30" i="1"/>
  <c r="K61" i="1" s="1"/>
  <c r="L30" i="1"/>
  <c r="L61" i="1" s="1"/>
  <c r="M30" i="1"/>
  <c r="M61" i="1" s="1"/>
  <c r="N30" i="1"/>
  <c r="C30" i="1"/>
  <c r="C61" i="1" s="1"/>
  <c r="N61" i="1" l="1"/>
  <c r="R6" i="1"/>
  <c r="Q30" i="1"/>
  <c r="O30" i="1"/>
  <c r="R30" i="1" l="1"/>
</calcChain>
</file>

<file path=xl/sharedStrings.xml><?xml version="1.0" encoding="utf-8"?>
<sst xmlns="http://schemas.openxmlformats.org/spreadsheetml/2006/main" count="188" uniqueCount="53">
  <si>
    <t>H0046</t>
  </si>
  <si>
    <t xml:space="preserve">FEB 2013 - 9/30/2004 DAQ System only </t>
  </si>
  <si>
    <t>Units for service code by Insurance Co.</t>
  </si>
  <si>
    <t>Service Value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</si>
  <si>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</si>
  <si>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</si>
  <si>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</si>
  <si>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</si>
  <si>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</si>
  <si>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</si>
  <si>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</si>
  <si>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</si>
  <si>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</si>
  <si>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</si>
  <si>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</si>
  <si>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</si>
  <si>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</si>
  <si>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</si>
  <si>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</si>
  <si>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</si>
  <si>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</si>
  <si>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</si>
  <si>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</si>
  <si>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</si>
  <si>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</si>
  <si>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</si>
  <si>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</si>
  <si>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</si>
  <si>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</si>
  <si>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Activity Count</t>
  </si>
  <si>
    <t>Serv. 90791</t>
  </si>
  <si>
    <t>Serv. 90834</t>
  </si>
  <si>
    <t>Serv. 90847</t>
  </si>
  <si>
    <t>Serv. 90853</t>
  </si>
  <si>
    <t>Serv. 90792</t>
  </si>
  <si>
    <t>Serv. 99215</t>
  </si>
  <si>
    <t>Serv. 99214</t>
  </si>
  <si>
    <t>Serv. 99213</t>
  </si>
  <si>
    <t>Serv. 96101</t>
  </si>
  <si>
    <t>Serv. 90887</t>
  </si>
  <si>
    <t>Serv. 90882</t>
  </si>
  <si>
    <t>Serv. H0046</t>
  </si>
  <si>
    <t>Payor</t>
  </si>
  <si>
    <t>Total activity count per payor</t>
  </si>
  <si>
    <t>Total activity count per service</t>
  </si>
  <si>
    <t>Reimbursement Rate</t>
  </si>
  <si>
    <t>Highest revenue by payor</t>
  </si>
  <si>
    <t>Highest revenue by service</t>
  </si>
  <si>
    <t>Highest revenue by payor/Activity count</t>
  </si>
  <si>
    <t>Highest revenue by service/Activity count</t>
  </si>
  <si>
    <t>Service Value/Activity Count</t>
  </si>
  <si>
    <t>Payor Value</t>
  </si>
  <si>
    <t>Payor Value/Activity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</si>
</sst>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2" borderId="1" xfId="0" applyFill="1" applyBorder="1"/>
    <xf numFmtId="164" fontId="0" fillId="0" borderId="0" xfId="0" applyNumberFormat="1"/>
    <xf numFmtId="164" fontId="0" fillId="0" borderId="0" xfId="0" applyNumberFormat="1" applyFill="1" applyBorder="1"/>
    <xf numFmtId="165" fontId="0" fillId="0" borderId="0" xfId="0" applyNumberFormat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5" fontId="0" fillId="0" borderId="0" xfId="0" applyNumberFormat="1" applyBorder="1"/>
    <xf numFmtId="165" fontId="0" fillId="0" borderId="7" xfId="0" applyNumberFormat="1" applyBorder="1"/>
    <xf numFmtId="0" fontId="0" fillId="0" borderId="7" xfId="0" applyBorder="1"/>
    <xf numFmtId="0" fontId="0" fillId="0" borderId="8" xfId="0" applyBorder="1"/>
    <xf numFmtId="165" fontId="0" fillId="0" borderId="9" xfId="0" applyNumberFormat="1" applyBorder="1"/>
    <xf numFmtId="0" fontId="0" fillId="0" borderId="9" xfId="0" applyBorder="1"/>
    <xf numFmtId="165" fontId="0" fillId="0" borderId="1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tabSelected="1" topLeftCell="A4" zoomScale="115" zoomScaleNormal="115" workbookViewId="0">
      <pane xSplit="1" ySplit="1" topLeftCell="J11" activePane="bottomRight" state="frozen"/>
      <selection activeCell="A4" sqref="A4"/>
      <selection pane="topRight" activeCell="C4" sqref="C4"/>
      <selection pane="bottomLeft" activeCell="A5" sqref="A5"/>
      <selection pane="bottomRight" activeCell="R35" sqref="R35"/>
    </sheetView>
  </sheetViews>
  <sheetFormatPr defaultRowHeight="15" x14ac:dyDescent="0.25"/>
  <cols>
    <col min="1" max="1" width="12.7109375" bestFit="1" customWidth="1"/>
    <col min="2" max="2" width="26.85546875" bestFit="1" customWidth="1"/>
    <col min="3" max="3" width="12.28515625" bestFit="1" customWidth="1"/>
    <col min="4" max="4" width="13.42578125" bestFit="1" customWidth="1"/>
    <col min="5" max="7" width="12.28515625" bestFit="1" customWidth="1"/>
    <col min="8" max="8" width="11.140625" bestFit="1" customWidth="1"/>
    <col min="9" max="9" width="12.28515625" bestFit="1" customWidth="1"/>
    <col min="10" max="10" width="9.5703125" bestFit="1" customWidth="1"/>
    <col min="11" max="11" width="11.140625" bestFit="1" customWidth="1"/>
    <col min="12" max="13" width="12.28515625" bestFit="1" customWidth="1"/>
    <col min="14" max="14" width="9.5703125" bestFit="1" customWidth="1"/>
    <col min="15" max="15" width="11.7109375" bestFit="1" customWidth="1"/>
    <col min="16" max="16" width="21.140625" style="2" bestFit="1" customWidth="1"/>
    <col min="17" max="17" width="11" customWidth="1"/>
    <col min="18" max="18" width="20" bestFit="1" customWidth="1"/>
    <col min="19" max="19" width="6.85546875" bestFit="1" customWidth="1"/>
    <col min="20" max="20" width="30" bestFit="1" customWidth="1"/>
  </cols>
  <sheetData>
    <row r="1" spans="1:18" x14ac:dyDescent="0.25">
      <c r="C1" t="s">
        <v>1</v>
      </c>
    </row>
    <row r="2" spans="1:18" x14ac:dyDescent="0.25">
      <c r="C2" t="s">
        <v>2</v>
      </c>
    </row>
    <row r="4" spans="1:18" x14ac:dyDescent="0.25">
      <c r="A4" t="s">
        <v>42</v>
      </c>
      <c r="C4">
        <v>90791</v>
      </c>
      <c r="D4">
        <v>90834</v>
      </c>
      <c r="E4">
        <v>90847</v>
      </c>
      <c r="F4">
        <v>90853</v>
      </c>
      <c r="G4" s="3">
        <v>90792</v>
      </c>
      <c r="H4" s="3">
        <v>99215</v>
      </c>
      <c r="I4" s="3">
        <v>99214</v>
      </c>
      <c r="J4" s="3">
        <v>99213</v>
      </c>
      <c r="K4">
        <v>96101</v>
      </c>
      <c r="L4">
        <v>90887</v>
      </c>
      <c r="M4">
        <v>90882</v>
      </c>
      <c r="N4" t="s">
        <v>0</v>
      </c>
      <c r="O4" s="2" t="s">
        <v>43</v>
      </c>
      <c r="Q4" t="s">
        <v>51</v>
      </c>
      <c r="R4" t="s">
        <v>52</v>
      </c>
    </row>
    <row r="5" spans="1:18" x14ac:dyDescent="0.25">
      <c r="A5" s="1" t="s">
        <v>4</v>
      </c>
      <c r="B5" s="1" t="s">
        <v>29</v>
      </c>
      <c r="C5" s="1">
        <f>10+1</f>
        <v>11</v>
      </c>
      <c r="D5" s="1">
        <f>108+2</f>
        <v>110</v>
      </c>
      <c r="E5" s="1">
        <v>9</v>
      </c>
      <c r="F5" s="1">
        <f>1+8</f>
        <v>9</v>
      </c>
      <c r="G5" s="1">
        <v>7</v>
      </c>
      <c r="H5" s="1"/>
      <c r="I5" s="1">
        <v>8</v>
      </c>
      <c r="J5" s="1"/>
      <c r="K5" s="1"/>
      <c r="L5" s="1">
        <v>8</v>
      </c>
      <c r="M5" s="1">
        <v>7</v>
      </c>
      <c r="N5" s="1"/>
      <c r="O5" s="2">
        <f t="shared" ref="O5:O29" si="0">SUM(C5:N5)</f>
        <v>169</v>
      </c>
      <c r="Q5" s="7">
        <f t="shared" ref="Q5:Q29" si="1">SUMPRODUCT(C5:N5,C34:N34)</f>
        <v>10487.89</v>
      </c>
      <c r="R5" s="7">
        <f>Q5/O5</f>
        <v>62.05852071005917</v>
      </c>
    </row>
    <row r="6" spans="1:18" x14ac:dyDescent="0.25">
      <c r="A6" s="1" t="s">
        <v>5</v>
      </c>
      <c r="B6" s="1" t="s">
        <v>29</v>
      </c>
      <c r="C6" s="1">
        <v>44</v>
      </c>
      <c r="D6" s="1">
        <v>853</v>
      </c>
      <c r="E6" s="1">
        <v>124</v>
      </c>
      <c r="F6" s="1">
        <v>30</v>
      </c>
      <c r="G6" s="1">
        <v>27</v>
      </c>
      <c r="H6" s="1">
        <v>9</v>
      </c>
      <c r="I6" s="1">
        <v>63</v>
      </c>
      <c r="J6" s="1"/>
      <c r="K6" s="1"/>
      <c r="L6" s="1">
        <v>68</v>
      </c>
      <c r="M6" s="1">
        <v>23</v>
      </c>
      <c r="N6" s="1"/>
      <c r="O6" s="2">
        <f t="shared" si="0"/>
        <v>1241</v>
      </c>
      <c r="Q6" s="7">
        <f t="shared" si="1"/>
        <v>95557.849999999991</v>
      </c>
      <c r="R6" s="7">
        <f t="shared" ref="R6:R30" si="2">Q6/O6</f>
        <v>77.000684931506839</v>
      </c>
    </row>
    <row r="7" spans="1:18" x14ac:dyDescent="0.25">
      <c r="A7" s="1" t="s">
        <v>6</v>
      </c>
      <c r="B7" s="1" t="s">
        <v>29</v>
      </c>
      <c r="C7" s="1">
        <f>12+1</f>
        <v>13</v>
      </c>
      <c r="D7" s="1">
        <f>30+203</f>
        <v>233</v>
      </c>
      <c r="E7" s="1">
        <f>2+33</f>
        <v>35</v>
      </c>
      <c r="F7" s="1">
        <v>34</v>
      </c>
      <c r="G7" s="1">
        <v>3</v>
      </c>
      <c r="H7" s="1"/>
      <c r="I7" s="1">
        <v>3</v>
      </c>
      <c r="J7" s="1"/>
      <c r="K7" s="1">
        <v>4</v>
      </c>
      <c r="L7" s="1">
        <v>49</v>
      </c>
      <c r="M7" s="1">
        <v>48</v>
      </c>
      <c r="N7" s="1"/>
      <c r="O7" s="2">
        <f t="shared" si="0"/>
        <v>422</v>
      </c>
      <c r="Q7" s="7">
        <f t="shared" si="1"/>
        <v>24260.45</v>
      </c>
      <c r="R7" s="7">
        <f t="shared" si="2"/>
        <v>57.489218009478677</v>
      </c>
    </row>
    <row r="8" spans="1:18" x14ac:dyDescent="0.25">
      <c r="A8" s="1" t="s">
        <v>7</v>
      </c>
      <c r="B8" s="1" t="s">
        <v>29</v>
      </c>
      <c r="C8" s="1"/>
      <c r="D8" s="1">
        <v>5</v>
      </c>
      <c r="E8" s="1">
        <v>2</v>
      </c>
      <c r="F8" s="1"/>
      <c r="G8" s="1"/>
      <c r="H8" s="1"/>
      <c r="I8" s="1"/>
      <c r="J8" s="1"/>
      <c r="K8" s="1"/>
      <c r="L8" s="1"/>
      <c r="M8" s="1"/>
      <c r="N8" s="1"/>
      <c r="O8" s="2">
        <f t="shared" si="0"/>
        <v>7</v>
      </c>
      <c r="Q8" s="7">
        <f t="shared" si="1"/>
        <v>542</v>
      </c>
      <c r="R8" s="7">
        <f t="shared" si="2"/>
        <v>77.428571428571431</v>
      </c>
    </row>
    <row r="9" spans="1:18" x14ac:dyDescent="0.25">
      <c r="A9" s="1" t="s">
        <v>8</v>
      </c>
      <c r="B9" s="1" t="s">
        <v>29</v>
      </c>
      <c r="C9" s="1"/>
      <c r="D9" s="1">
        <v>2</v>
      </c>
      <c r="E9" s="1"/>
      <c r="F9" s="1"/>
      <c r="G9" s="1"/>
      <c r="H9" s="1"/>
      <c r="I9" s="1"/>
      <c r="J9" s="1"/>
      <c r="K9" s="1"/>
      <c r="L9" s="1"/>
      <c r="M9" s="1"/>
      <c r="N9" s="1"/>
      <c r="O9" s="2">
        <f t="shared" si="0"/>
        <v>2</v>
      </c>
      <c r="Q9" s="7">
        <f t="shared" si="1"/>
        <v>101.78</v>
      </c>
      <c r="R9" s="7">
        <f t="shared" si="2"/>
        <v>50.89</v>
      </c>
    </row>
    <row r="10" spans="1:18" x14ac:dyDescent="0.25">
      <c r="A10" s="1" t="s">
        <v>9</v>
      </c>
      <c r="B10" s="1" t="s">
        <v>29</v>
      </c>
      <c r="C10" s="1"/>
      <c r="D10" s="1">
        <v>3</v>
      </c>
      <c r="E10" s="1"/>
      <c r="F10" s="1"/>
      <c r="G10" s="1">
        <v>2</v>
      </c>
      <c r="H10" s="1"/>
      <c r="I10" s="1">
        <v>3</v>
      </c>
      <c r="J10" s="1"/>
      <c r="K10" s="1"/>
      <c r="L10" s="1">
        <v>4</v>
      </c>
      <c r="M10" s="1"/>
      <c r="N10" s="1"/>
      <c r="O10" s="2">
        <f t="shared" si="0"/>
        <v>12</v>
      </c>
      <c r="Q10" s="7">
        <f t="shared" si="1"/>
        <v>490.39</v>
      </c>
      <c r="R10" s="7">
        <f t="shared" si="2"/>
        <v>40.865833333333335</v>
      </c>
    </row>
    <row r="11" spans="1:18" x14ac:dyDescent="0.25">
      <c r="A11" s="1" t="s">
        <v>10</v>
      </c>
      <c r="B11" s="1" t="s">
        <v>29</v>
      </c>
      <c r="C11" s="1">
        <v>6</v>
      </c>
      <c r="D11" s="1">
        <f>14+1+103</f>
        <v>118</v>
      </c>
      <c r="E11" s="1">
        <v>24</v>
      </c>
      <c r="F11" s="1">
        <v>8</v>
      </c>
      <c r="G11" s="1">
        <v>4</v>
      </c>
      <c r="H11" s="1">
        <v>1</v>
      </c>
      <c r="I11" s="1">
        <v>10</v>
      </c>
      <c r="J11" s="1"/>
      <c r="K11" s="1"/>
      <c r="L11" s="1">
        <v>18</v>
      </c>
      <c r="M11" s="1">
        <v>13</v>
      </c>
      <c r="N11" s="1">
        <v>3</v>
      </c>
      <c r="O11" s="2">
        <f t="shared" si="0"/>
        <v>205</v>
      </c>
      <c r="Q11" s="7">
        <f t="shared" si="1"/>
        <v>11737.289999999999</v>
      </c>
      <c r="R11" s="7">
        <f t="shared" si="2"/>
        <v>57.255073170731706</v>
      </c>
    </row>
    <row r="12" spans="1:18" x14ac:dyDescent="0.25">
      <c r="A12" s="1" t="s">
        <v>11</v>
      </c>
      <c r="B12" s="1" t="s">
        <v>29</v>
      </c>
      <c r="C12" s="1">
        <f>56+30+1</f>
        <v>87</v>
      </c>
      <c r="D12" s="1">
        <f>874+566+15</f>
        <v>1455</v>
      </c>
      <c r="E12" s="1">
        <f>105+57+1</f>
        <v>163</v>
      </c>
      <c r="F12" s="1">
        <f>123+27</f>
        <v>150</v>
      </c>
      <c r="G12" s="1">
        <f>29+12+1</f>
        <v>42</v>
      </c>
      <c r="H12" s="1">
        <v>4</v>
      </c>
      <c r="I12" s="1">
        <f>59+32</f>
        <v>91</v>
      </c>
      <c r="J12" s="1"/>
      <c r="K12" s="1">
        <v>10</v>
      </c>
      <c r="L12" s="1">
        <f>58+87</f>
        <v>145</v>
      </c>
      <c r="M12" s="1">
        <f>47+56</f>
        <v>103</v>
      </c>
      <c r="N12" s="1">
        <v>2</v>
      </c>
      <c r="O12" s="2">
        <f t="shared" si="0"/>
        <v>2252</v>
      </c>
      <c r="Q12" s="7">
        <f t="shared" si="1"/>
        <v>140704.12</v>
      </c>
      <c r="R12" s="7">
        <f t="shared" si="2"/>
        <v>62.4796269982238</v>
      </c>
    </row>
    <row r="13" spans="1:18" x14ac:dyDescent="0.25">
      <c r="A13" s="1" t="s">
        <v>12</v>
      </c>
      <c r="B13" s="1" t="s">
        <v>29</v>
      </c>
      <c r="C13" s="1"/>
      <c r="D13" s="1">
        <v>2</v>
      </c>
      <c r="E13" s="1"/>
      <c r="F13" s="1">
        <v>1</v>
      </c>
      <c r="G13" s="1"/>
      <c r="H13" s="1"/>
      <c r="I13" s="1"/>
      <c r="J13" s="1"/>
      <c r="K13" s="1"/>
      <c r="L13" s="1"/>
      <c r="M13" s="1"/>
      <c r="N13" s="1"/>
      <c r="O13" s="2">
        <f t="shared" si="0"/>
        <v>3</v>
      </c>
      <c r="Q13" s="7">
        <f t="shared" si="1"/>
        <v>125.89</v>
      </c>
      <c r="R13" s="7">
        <f t="shared" si="2"/>
        <v>41.963333333333331</v>
      </c>
    </row>
    <row r="14" spans="1:18" x14ac:dyDescent="0.25">
      <c r="A14" s="1" t="s">
        <v>13</v>
      </c>
      <c r="B14" s="1" t="s">
        <v>29</v>
      </c>
      <c r="C14" s="1">
        <v>7</v>
      </c>
      <c r="D14" s="1">
        <v>142</v>
      </c>
      <c r="E14" s="1">
        <v>28</v>
      </c>
      <c r="F14" s="1">
        <v>37</v>
      </c>
      <c r="G14" s="1">
        <v>6</v>
      </c>
      <c r="H14" s="1">
        <v>2</v>
      </c>
      <c r="I14" s="1">
        <v>16</v>
      </c>
      <c r="J14" s="1"/>
      <c r="K14" s="1">
        <v>3</v>
      </c>
      <c r="L14" s="1">
        <v>8</v>
      </c>
      <c r="M14" s="1">
        <v>16</v>
      </c>
      <c r="N14" s="1"/>
      <c r="O14" s="2">
        <f t="shared" si="0"/>
        <v>265</v>
      </c>
      <c r="Q14" s="7">
        <f t="shared" si="1"/>
        <v>16331.840000000002</v>
      </c>
      <c r="R14" s="7">
        <f t="shared" si="2"/>
        <v>61.629584905660387</v>
      </c>
    </row>
    <row r="15" spans="1:18" x14ac:dyDescent="0.25">
      <c r="A15" s="1" t="s">
        <v>14</v>
      </c>
      <c r="B15" s="1" t="s">
        <v>29</v>
      </c>
      <c r="C15" s="1"/>
      <c r="D15" s="1">
        <v>1</v>
      </c>
      <c r="E15" s="1"/>
      <c r="F15" s="1"/>
      <c r="G15" s="1"/>
      <c r="H15" s="1"/>
      <c r="I15" s="1">
        <v>1</v>
      </c>
      <c r="J15" s="1"/>
      <c r="K15" s="1"/>
      <c r="L15" s="1"/>
      <c r="M15" s="1"/>
      <c r="N15" s="1"/>
      <c r="O15" s="2">
        <f t="shared" si="0"/>
        <v>2</v>
      </c>
      <c r="Q15" s="7">
        <f t="shared" si="1"/>
        <v>97.13</v>
      </c>
      <c r="R15" s="7">
        <f t="shared" si="2"/>
        <v>48.564999999999998</v>
      </c>
    </row>
    <row r="16" spans="1:18" x14ac:dyDescent="0.25">
      <c r="A16" s="1" t="s">
        <v>15</v>
      </c>
      <c r="B16" s="1" t="s">
        <v>29</v>
      </c>
      <c r="C16" s="1"/>
      <c r="D16" s="1">
        <v>20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2">
        <f t="shared" si="0"/>
        <v>20</v>
      </c>
      <c r="Q16" s="7">
        <f t="shared" si="1"/>
        <v>1017.8</v>
      </c>
      <c r="R16" s="7">
        <f t="shared" si="2"/>
        <v>50.89</v>
      </c>
    </row>
    <row r="17" spans="1:18" x14ac:dyDescent="0.25">
      <c r="A17" s="1" t="s">
        <v>16</v>
      </c>
      <c r="B17" s="1" t="s">
        <v>29</v>
      </c>
      <c r="C17" s="1">
        <f>2+1</f>
        <v>3</v>
      </c>
      <c r="D17" s="1">
        <f>30+7+13</f>
        <v>50</v>
      </c>
      <c r="E17" s="1">
        <f>2+3+2</f>
        <v>7</v>
      </c>
      <c r="F17" s="1">
        <f>6+7</f>
        <v>13</v>
      </c>
      <c r="G17" s="1">
        <v>1</v>
      </c>
      <c r="H17" s="1"/>
      <c r="I17" s="1"/>
      <c r="J17" s="1"/>
      <c r="K17" s="1"/>
      <c r="L17" s="1"/>
      <c r="M17" s="1">
        <v>1</v>
      </c>
      <c r="N17" s="1"/>
      <c r="O17" s="2">
        <f t="shared" si="0"/>
        <v>75</v>
      </c>
      <c r="Q17" s="7">
        <f t="shared" si="1"/>
        <v>3583.0699999999997</v>
      </c>
      <c r="R17" s="7">
        <f t="shared" si="2"/>
        <v>47.774266666666662</v>
      </c>
    </row>
    <row r="18" spans="1:18" x14ac:dyDescent="0.25">
      <c r="A18" s="1" t="s">
        <v>17</v>
      </c>
      <c r="B18" s="1" t="s">
        <v>29</v>
      </c>
      <c r="C18" s="1">
        <v>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>
        <f t="shared" si="0"/>
        <v>1</v>
      </c>
      <c r="Q18" s="7">
        <f t="shared" si="1"/>
        <v>64.2</v>
      </c>
      <c r="R18" s="7">
        <f t="shared" si="2"/>
        <v>64.2</v>
      </c>
    </row>
    <row r="19" spans="1:18" x14ac:dyDescent="0.25">
      <c r="A19" s="1" t="s">
        <v>18</v>
      </c>
      <c r="B19" s="1" t="s">
        <v>29</v>
      </c>
      <c r="C19" s="1">
        <v>101</v>
      </c>
      <c r="D19" s="1">
        <v>1813</v>
      </c>
      <c r="E19" s="1">
        <v>228</v>
      </c>
      <c r="F19" s="1">
        <v>199</v>
      </c>
      <c r="G19" s="1">
        <v>49</v>
      </c>
      <c r="H19" s="1">
        <v>1</v>
      </c>
      <c r="I19" s="1">
        <v>177</v>
      </c>
      <c r="J19" s="1">
        <v>3</v>
      </c>
      <c r="K19" s="1">
        <v>26</v>
      </c>
      <c r="L19" s="1">
        <v>800</v>
      </c>
      <c r="M19" s="1">
        <v>377</v>
      </c>
      <c r="N19" s="1">
        <v>22</v>
      </c>
      <c r="O19" s="2">
        <f t="shared" si="0"/>
        <v>3796</v>
      </c>
      <c r="Q19" s="7">
        <f t="shared" si="1"/>
        <v>237869.41999999998</v>
      </c>
      <c r="R19" s="7">
        <f t="shared" si="2"/>
        <v>62.663177028450995</v>
      </c>
    </row>
    <row r="20" spans="1:18" x14ac:dyDescent="0.25">
      <c r="A20" s="1" t="s">
        <v>19</v>
      </c>
      <c r="B20" s="1" t="s">
        <v>29</v>
      </c>
      <c r="C20" s="1">
        <v>1</v>
      </c>
      <c r="D20" s="1">
        <v>117</v>
      </c>
      <c r="E20" s="1">
        <v>30</v>
      </c>
      <c r="F20" s="1">
        <v>35</v>
      </c>
      <c r="G20" s="1">
        <v>5</v>
      </c>
      <c r="H20" s="1"/>
      <c r="I20" s="1">
        <v>12</v>
      </c>
      <c r="J20" s="1">
        <v>2</v>
      </c>
      <c r="K20" s="1"/>
      <c r="L20" s="1">
        <v>25</v>
      </c>
      <c r="M20" s="1">
        <v>34</v>
      </c>
      <c r="N20" s="1"/>
      <c r="O20" s="2">
        <f t="shared" si="0"/>
        <v>261</v>
      </c>
      <c r="Q20" s="7">
        <f t="shared" si="1"/>
        <v>15759.17</v>
      </c>
      <c r="R20" s="7">
        <f t="shared" si="2"/>
        <v>60.379961685823758</v>
      </c>
    </row>
    <row r="21" spans="1:18" x14ac:dyDescent="0.25">
      <c r="A21" s="1" t="s">
        <v>20</v>
      </c>
      <c r="B21" s="1" t="s">
        <v>29</v>
      </c>
      <c r="C21" s="1"/>
      <c r="D21" s="1">
        <v>85</v>
      </c>
      <c r="E21" s="1">
        <v>3</v>
      </c>
      <c r="F21" s="1"/>
      <c r="G21" s="1"/>
      <c r="H21" s="1">
        <v>4</v>
      </c>
      <c r="I21" s="1">
        <v>11</v>
      </c>
      <c r="J21" s="1"/>
      <c r="K21" s="1"/>
      <c r="L21" s="1"/>
      <c r="M21" s="1"/>
      <c r="N21" s="1"/>
      <c r="O21" s="2">
        <f t="shared" si="0"/>
        <v>103</v>
      </c>
      <c r="Q21" s="7">
        <f t="shared" si="1"/>
        <v>5808.5199999999995</v>
      </c>
      <c r="R21" s="7">
        <f t="shared" si="2"/>
        <v>56.393398058252423</v>
      </c>
    </row>
    <row r="22" spans="1:18" x14ac:dyDescent="0.25">
      <c r="A22" s="1" t="s">
        <v>21</v>
      </c>
      <c r="B22" s="1" t="s">
        <v>29</v>
      </c>
      <c r="C22" s="1">
        <v>1</v>
      </c>
      <c r="D22" s="1">
        <v>11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2">
        <f t="shared" si="0"/>
        <v>12</v>
      </c>
      <c r="Q22" s="7">
        <f t="shared" si="1"/>
        <v>623.99</v>
      </c>
      <c r="R22" s="7">
        <f t="shared" si="2"/>
        <v>51.999166666666667</v>
      </c>
    </row>
    <row r="23" spans="1:18" x14ac:dyDescent="0.25">
      <c r="A23" s="1" t="s">
        <v>22</v>
      </c>
      <c r="B23" s="1" t="s">
        <v>29</v>
      </c>
      <c r="C23" s="1">
        <f>5+7</f>
        <v>12</v>
      </c>
      <c r="D23" s="1">
        <f>59+45</f>
        <v>104</v>
      </c>
      <c r="E23" s="1">
        <f>4+6</f>
        <v>10</v>
      </c>
      <c r="F23" s="1">
        <v>29</v>
      </c>
      <c r="G23" s="1"/>
      <c r="H23" s="1"/>
      <c r="I23" s="1"/>
      <c r="J23" s="1"/>
      <c r="K23" s="1">
        <v>3</v>
      </c>
      <c r="L23" s="1">
        <f>7+1</f>
        <v>8</v>
      </c>
      <c r="M23" s="1">
        <f>2+1</f>
        <v>3</v>
      </c>
      <c r="N23" s="1"/>
      <c r="O23" s="2">
        <f t="shared" si="0"/>
        <v>169</v>
      </c>
      <c r="Q23" s="7">
        <f t="shared" si="1"/>
        <v>10692.84</v>
      </c>
      <c r="R23" s="7">
        <f t="shared" si="2"/>
        <v>63.271242603550299</v>
      </c>
    </row>
    <row r="24" spans="1:18" x14ac:dyDescent="0.25">
      <c r="A24" s="1" t="s">
        <v>23</v>
      </c>
      <c r="B24" s="1" t="s">
        <v>29</v>
      </c>
      <c r="C24" s="1">
        <v>66</v>
      </c>
      <c r="D24" s="1">
        <f>955+3</f>
        <v>958</v>
      </c>
      <c r="E24" s="1">
        <v>125</v>
      </c>
      <c r="F24" s="1">
        <v>62</v>
      </c>
      <c r="G24" s="1">
        <v>16</v>
      </c>
      <c r="H24" s="1">
        <v>7</v>
      </c>
      <c r="I24" s="1">
        <v>42</v>
      </c>
      <c r="J24" s="1">
        <v>2</v>
      </c>
      <c r="K24" s="1">
        <v>11</v>
      </c>
      <c r="L24" s="1">
        <v>209</v>
      </c>
      <c r="M24" s="1">
        <v>124</v>
      </c>
      <c r="N24" s="1">
        <v>1</v>
      </c>
      <c r="O24" s="2">
        <f t="shared" si="0"/>
        <v>1623</v>
      </c>
      <c r="Q24" s="7">
        <f t="shared" si="1"/>
        <v>90113.420000000013</v>
      </c>
      <c r="R24" s="7">
        <f t="shared" si="2"/>
        <v>55.522747997535433</v>
      </c>
    </row>
    <row r="25" spans="1:18" x14ac:dyDescent="0.25">
      <c r="A25" s="1" t="s">
        <v>24</v>
      </c>
      <c r="B25" s="1" t="s">
        <v>29</v>
      </c>
      <c r="C25" s="1">
        <v>12</v>
      </c>
      <c r="D25" s="1">
        <v>169</v>
      </c>
      <c r="E25" s="1">
        <v>33</v>
      </c>
      <c r="F25" s="1">
        <v>12</v>
      </c>
      <c r="G25" s="1">
        <v>8</v>
      </c>
      <c r="H25" s="1">
        <v>4</v>
      </c>
      <c r="I25" s="1">
        <v>14</v>
      </c>
      <c r="J25" s="1"/>
      <c r="K25" s="1"/>
      <c r="L25" s="1">
        <v>6</v>
      </c>
      <c r="M25" s="1">
        <v>6</v>
      </c>
      <c r="N25" s="1"/>
      <c r="O25" s="2">
        <f t="shared" si="0"/>
        <v>264</v>
      </c>
      <c r="Q25" s="7">
        <f t="shared" si="1"/>
        <v>13470.54</v>
      </c>
      <c r="R25" s="7">
        <f t="shared" si="2"/>
        <v>51.024772727272733</v>
      </c>
    </row>
    <row r="26" spans="1:18" x14ac:dyDescent="0.25">
      <c r="A26" s="1" t="s">
        <v>25</v>
      </c>
      <c r="B26" s="1" t="s">
        <v>29</v>
      </c>
      <c r="C26" s="1">
        <v>5</v>
      </c>
      <c r="D26" s="1">
        <f>276+35</f>
        <v>311</v>
      </c>
      <c r="E26" s="1">
        <v>22</v>
      </c>
      <c r="F26" s="1">
        <f>40+5</f>
        <v>45</v>
      </c>
      <c r="G26" s="1">
        <f>8+1</f>
        <v>9</v>
      </c>
      <c r="H26" s="1"/>
      <c r="I26" s="1">
        <f>18+3</f>
        <v>21</v>
      </c>
      <c r="J26" s="1"/>
      <c r="K26" s="1"/>
      <c r="L26" s="1">
        <v>20</v>
      </c>
      <c r="M26" s="1">
        <f>5+3</f>
        <v>8</v>
      </c>
      <c r="N26" s="1"/>
      <c r="O26" s="2">
        <f t="shared" si="0"/>
        <v>441</v>
      </c>
      <c r="Q26" s="7">
        <f t="shared" si="1"/>
        <v>31201</v>
      </c>
      <c r="R26" s="7">
        <f t="shared" si="2"/>
        <v>70.750566893424036</v>
      </c>
    </row>
    <row r="27" spans="1:18" x14ac:dyDescent="0.25">
      <c r="A27" s="1" t="s">
        <v>26</v>
      </c>
      <c r="B27" s="1" t="s">
        <v>29</v>
      </c>
      <c r="C27" s="1">
        <v>10</v>
      </c>
      <c r="D27" s="1">
        <v>129</v>
      </c>
      <c r="E27" s="1">
        <v>21</v>
      </c>
      <c r="F27" s="1">
        <v>68</v>
      </c>
      <c r="G27" s="1">
        <v>5</v>
      </c>
      <c r="H27" s="1"/>
      <c r="I27" s="1">
        <v>9</v>
      </c>
      <c r="J27" s="1"/>
      <c r="K27" s="1">
        <v>8</v>
      </c>
      <c r="L27" s="1">
        <v>26</v>
      </c>
      <c r="M27" s="1">
        <v>10</v>
      </c>
      <c r="N27" s="1"/>
      <c r="O27" s="2">
        <f t="shared" si="0"/>
        <v>286</v>
      </c>
      <c r="Q27" s="7">
        <f t="shared" si="1"/>
        <v>15561.48</v>
      </c>
      <c r="R27" s="7">
        <f t="shared" si="2"/>
        <v>54.410769230769226</v>
      </c>
    </row>
    <row r="28" spans="1:18" x14ac:dyDescent="0.25">
      <c r="A28" s="1" t="s">
        <v>27</v>
      </c>
      <c r="B28" s="1" t="s">
        <v>29</v>
      </c>
      <c r="C28" s="1">
        <v>1</v>
      </c>
      <c r="D28" s="1">
        <v>4</v>
      </c>
      <c r="E28" s="1">
        <v>6</v>
      </c>
      <c r="F28" s="1"/>
      <c r="G28" s="1"/>
      <c r="H28" s="1">
        <v>1</v>
      </c>
      <c r="I28" s="1">
        <v>1</v>
      </c>
      <c r="J28" s="1"/>
      <c r="K28" s="1">
        <v>1</v>
      </c>
      <c r="L28" s="1"/>
      <c r="M28" s="1"/>
      <c r="N28" s="1"/>
      <c r="O28" s="2">
        <f t="shared" si="0"/>
        <v>14</v>
      </c>
      <c r="Q28" s="7">
        <f t="shared" si="1"/>
        <v>1036.26</v>
      </c>
      <c r="R28" s="7">
        <f t="shared" si="2"/>
        <v>74.018571428571434</v>
      </c>
    </row>
    <row r="29" spans="1:18" x14ac:dyDescent="0.25">
      <c r="A29" s="1" t="s">
        <v>28</v>
      </c>
      <c r="B29" s="1" t="s">
        <v>29</v>
      </c>
      <c r="C29" s="1"/>
      <c r="D29" s="1">
        <v>1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2">
        <f t="shared" si="0"/>
        <v>1</v>
      </c>
      <c r="Q29" s="7">
        <f t="shared" si="1"/>
        <v>50.89</v>
      </c>
      <c r="R29" s="7">
        <f t="shared" si="2"/>
        <v>50.89</v>
      </c>
    </row>
    <row r="30" spans="1:18" x14ac:dyDescent="0.25">
      <c r="A30" s="4" t="s">
        <v>44</v>
      </c>
      <c r="C30">
        <f t="shared" ref="C30:O30" si="3">SUM(C5:C29)</f>
        <v>381</v>
      </c>
      <c r="D30">
        <f t="shared" si="3"/>
        <v>6696</v>
      </c>
      <c r="E30">
        <f t="shared" si="3"/>
        <v>870</v>
      </c>
      <c r="F30">
        <f t="shared" si="3"/>
        <v>732</v>
      </c>
      <c r="G30">
        <f t="shared" si="3"/>
        <v>184</v>
      </c>
      <c r="H30">
        <f t="shared" si="3"/>
        <v>33</v>
      </c>
      <c r="I30">
        <f t="shared" si="3"/>
        <v>482</v>
      </c>
      <c r="J30">
        <f t="shared" si="3"/>
        <v>7</v>
      </c>
      <c r="K30">
        <f t="shared" si="3"/>
        <v>66</v>
      </c>
      <c r="L30">
        <f t="shared" si="3"/>
        <v>1394</v>
      </c>
      <c r="M30">
        <f t="shared" si="3"/>
        <v>773</v>
      </c>
      <c r="N30">
        <f t="shared" si="3"/>
        <v>28</v>
      </c>
      <c r="O30" s="5">
        <f t="shared" si="3"/>
        <v>11646</v>
      </c>
      <c r="Q30" s="8">
        <f>SUM(Q5:Q29)</f>
        <v>727289.23000000021</v>
      </c>
      <c r="R30" s="7">
        <f t="shared" si="2"/>
        <v>62.449702043620142</v>
      </c>
    </row>
    <row r="31" spans="1:18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5"/>
    </row>
    <row r="32" spans="1:18" ht="15.75" thickBo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P32"/>
    </row>
    <row r="33" spans="1:19" x14ac:dyDescent="0.25">
      <c r="P33" s="11" t="s">
        <v>46</v>
      </c>
      <c r="Q33" s="12"/>
      <c r="R33" s="12" t="s">
        <v>48</v>
      </c>
      <c r="S33" s="13"/>
    </row>
    <row r="34" spans="1:19" x14ac:dyDescent="0.25">
      <c r="A34" s="1" t="s">
        <v>4</v>
      </c>
      <c r="B34" s="1" t="s">
        <v>45</v>
      </c>
      <c r="C34" s="1">
        <v>70</v>
      </c>
      <c r="D34" s="1">
        <v>65</v>
      </c>
      <c r="E34" s="1">
        <v>82</v>
      </c>
      <c r="F34" s="1">
        <v>40</v>
      </c>
      <c r="G34" s="1">
        <v>70</v>
      </c>
      <c r="H34" s="6">
        <v>78.760000000000005</v>
      </c>
      <c r="I34" s="1">
        <v>94.83</v>
      </c>
      <c r="J34" s="6">
        <v>40.630000000000003</v>
      </c>
      <c r="K34" s="6">
        <v>66.67</v>
      </c>
      <c r="L34" s="6">
        <v>14.75</v>
      </c>
      <c r="M34" s="6">
        <v>14.75</v>
      </c>
      <c r="N34" s="6">
        <v>10</v>
      </c>
      <c r="P34" s="14" t="s">
        <v>18</v>
      </c>
      <c r="Q34" s="15">
        <v>237869.41999999998</v>
      </c>
      <c r="R34" s="2" t="s">
        <v>7</v>
      </c>
      <c r="S34" s="16">
        <v>77.428571428571431</v>
      </c>
    </row>
    <row r="35" spans="1:19" x14ac:dyDescent="0.25">
      <c r="A35" s="1" t="s">
        <v>5</v>
      </c>
      <c r="B35" s="1" t="s">
        <v>45</v>
      </c>
      <c r="C35" s="1">
        <v>139.52000000000001</v>
      </c>
      <c r="D35" s="1">
        <v>72.92</v>
      </c>
      <c r="E35" s="1">
        <v>79.44</v>
      </c>
      <c r="F35" s="1">
        <v>29.34</v>
      </c>
      <c r="G35" s="1">
        <v>188.32</v>
      </c>
      <c r="H35" s="1">
        <v>178.79</v>
      </c>
      <c r="I35" s="1">
        <v>134.15</v>
      </c>
      <c r="J35" s="1">
        <v>60.57</v>
      </c>
      <c r="K35" s="6">
        <v>66.67</v>
      </c>
      <c r="L35" s="6">
        <v>14.75</v>
      </c>
      <c r="M35" s="6">
        <v>14.75</v>
      </c>
      <c r="N35" s="6">
        <v>10</v>
      </c>
      <c r="P35" s="14" t="s">
        <v>11</v>
      </c>
      <c r="Q35" s="15">
        <v>140704.12</v>
      </c>
      <c r="R35" s="2" t="s">
        <v>5</v>
      </c>
      <c r="S35" s="16">
        <v>77.000684931506839</v>
      </c>
    </row>
    <row r="36" spans="1:19" x14ac:dyDescent="0.25">
      <c r="A36" s="1" t="s">
        <v>6</v>
      </c>
      <c r="B36" s="1" t="s">
        <v>45</v>
      </c>
      <c r="C36" s="1">
        <v>87.36</v>
      </c>
      <c r="D36" s="1">
        <v>73.290000000000006</v>
      </c>
      <c r="E36" s="1">
        <v>73.28</v>
      </c>
      <c r="F36" s="1">
        <v>30.81</v>
      </c>
      <c r="G36" s="1">
        <v>104.52</v>
      </c>
      <c r="H36" s="6">
        <v>78.760000000000005</v>
      </c>
      <c r="I36" s="6">
        <v>46.24</v>
      </c>
      <c r="J36" s="6">
        <v>40.630000000000003</v>
      </c>
      <c r="K36" s="6">
        <v>66.67</v>
      </c>
      <c r="L36" s="1">
        <v>17.7</v>
      </c>
      <c r="M36" s="1">
        <v>17.7</v>
      </c>
      <c r="N36" s="6">
        <v>10</v>
      </c>
      <c r="P36" s="14" t="s">
        <v>5</v>
      </c>
      <c r="Q36" s="15">
        <v>95557.849999999991</v>
      </c>
      <c r="R36" s="2" t="s">
        <v>27</v>
      </c>
      <c r="S36" s="16">
        <v>74.018571428571434</v>
      </c>
    </row>
    <row r="37" spans="1:19" x14ac:dyDescent="0.25">
      <c r="A37" s="1" t="s">
        <v>7</v>
      </c>
      <c r="B37" s="1" t="s">
        <v>45</v>
      </c>
      <c r="C37" s="1">
        <v>102</v>
      </c>
      <c r="D37" s="1">
        <v>76</v>
      </c>
      <c r="E37" s="1">
        <v>81</v>
      </c>
      <c r="F37" s="1">
        <v>38</v>
      </c>
      <c r="G37" s="1">
        <v>105</v>
      </c>
      <c r="H37" s="6">
        <v>78.760000000000005</v>
      </c>
      <c r="I37" s="1">
        <v>105</v>
      </c>
      <c r="J37" s="1">
        <v>72</v>
      </c>
      <c r="K37" s="6">
        <v>66.67</v>
      </c>
      <c r="L37" s="6">
        <v>14.75</v>
      </c>
      <c r="M37" s="6">
        <v>14.75</v>
      </c>
      <c r="N37" s="6">
        <v>10</v>
      </c>
      <c r="P37" s="14" t="s">
        <v>23</v>
      </c>
      <c r="Q37" s="15">
        <v>90113.420000000013</v>
      </c>
      <c r="R37" s="2" t="s">
        <v>25</v>
      </c>
      <c r="S37" s="16">
        <v>70.750566893424036</v>
      </c>
    </row>
    <row r="38" spans="1:19" x14ac:dyDescent="0.25">
      <c r="A38" s="1" t="s">
        <v>8</v>
      </c>
      <c r="B38" s="1" t="s">
        <v>45</v>
      </c>
      <c r="C38" s="6">
        <v>64.2</v>
      </c>
      <c r="D38" s="6">
        <v>50.89</v>
      </c>
      <c r="E38" s="6">
        <v>63.97</v>
      </c>
      <c r="F38" s="6">
        <v>24.11</v>
      </c>
      <c r="G38" s="6">
        <v>70</v>
      </c>
      <c r="H38" s="6">
        <v>78.760000000000005</v>
      </c>
      <c r="I38" s="6">
        <v>46.24</v>
      </c>
      <c r="J38" s="6">
        <v>40.630000000000003</v>
      </c>
      <c r="K38" s="6">
        <v>66.67</v>
      </c>
      <c r="L38" s="6">
        <v>14.75</v>
      </c>
      <c r="M38" s="6">
        <v>14.75</v>
      </c>
      <c r="N38" s="6">
        <v>10</v>
      </c>
      <c r="P38" s="14" t="s">
        <v>25</v>
      </c>
      <c r="Q38" s="15">
        <v>31201</v>
      </c>
      <c r="R38" s="2" t="s">
        <v>17</v>
      </c>
      <c r="S38" s="16">
        <v>64.2</v>
      </c>
    </row>
    <row r="39" spans="1:19" x14ac:dyDescent="0.25">
      <c r="A39" s="1" t="s">
        <v>9</v>
      </c>
      <c r="B39" s="1" t="s">
        <v>45</v>
      </c>
      <c r="C39" s="6">
        <v>64.2</v>
      </c>
      <c r="D39" s="6">
        <v>50.89</v>
      </c>
      <c r="E39" s="6">
        <v>63.97</v>
      </c>
      <c r="F39" s="6">
        <v>24.11</v>
      </c>
      <c r="G39" s="6">
        <v>70</v>
      </c>
      <c r="H39" s="6">
        <v>78.760000000000005</v>
      </c>
      <c r="I39" s="6">
        <v>46.24</v>
      </c>
      <c r="J39" s="6">
        <v>40.630000000000003</v>
      </c>
      <c r="K39" s="6">
        <v>66.67</v>
      </c>
      <c r="L39" s="6">
        <v>14.75</v>
      </c>
      <c r="M39" s="6">
        <v>14.75</v>
      </c>
      <c r="N39" s="6">
        <v>10</v>
      </c>
      <c r="P39" s="14" t="s">
        <v>6</v>
      </c>
      <c r="Q39" s="15">
        <v>24260.45</v>
      </c>
      <c r="R39" s="2" t="s">
        <v>22</v>
      </c>
      <c r="S39" s="16">
        <v>63.271242603550299</v>
      </c>
    </row>
    <row r="40" spans="1:19" x14ac:dyDescent="0.25">
      <c r="A40" s="1" t="s">
        <v>10</v>
      </c>
      <c r="B40" s="1" t="s">
        <v>45</v>
      </c>
      <c r="C40" s="1">
        <v>75</v>
      </c>
      <c r="D40" s="1">
        <v>62.96</v>
      </c>
      <c r="E40" s="1">
        <v>81</v>
      </c>
      <c r="F40" s="1">
        <v>38</v>
      </c>
      <c r="G40" s="1">
        <v>105</v>
      </c>
      <c r="H40" s="6">
        <v>78.760000000000005</v>
      </c>
      <c r="I40" s="1">
        <v>62.4</v>
      </c>
      <c r="J40" s="1">
        <v>40.630000000000003</v>
      </c>
      <c r="K40" s="6">
        <v>66.67</v>
      </c>
      <c r="L40" s="6">
        <v>14.75</v>
      </c>
      <c r="M40" s="6">
        <v>14.75</v>
      </c>
      <c r="N40" s="6">
        <v>10</v>
      </c>
      <c r="P40" s="14" t="s">
        <v>13</v>
      </c>
      <c r="Q40" s="15">
        <v>16331.840000000002</v>
      </c>
      <c r="R40" s="2" t="s">
        <v>18</v>
      </c>
      <c r="S40" s="16">
        <v>62.663177028450995</v>
      </c>
    </row>
    <row r="41" spans="1:19" x14ac:dyDescent="0.25">
      <c r="A41" s="1" t="s">
        <v>11</v>
      </c>
      <c r="B41" s="1" t="s">
        <v>45</v>
      </c>
      <c r="C41" s="1">
        <v>64.2</v>
      </c>
      <c r="D41" s="1">
        <v>71.02</v>
      </c>
      <c r="E41" s="1">
        <v>68.900000000000006</v>
      </c>
      <c r="F41" s="1">
        <v>28.62</v>
      </c>
      <c r="G41" s="1">
        <v>106</v>
      </c>
      <c r="H41" s="1">
        <v>103.84</v>
      </c>
      <c r="I41" s="1">
        <v>77.459999999999994</v>
      </c>
      <c r="J41" s="1">
        <v>72.37</v>
      </c>
      <c r="K41" s="1">
        <v>66.67</v>
      </c>
      <c r="L41" s="6">
        <v>14.75</v>
      </c>
      <c r="M41" s="6">
        <v>14.75</v>
      </c>
      <c r="N41" s="6">
        <v>10</v>
      </c>
      <c r="P41" s="14" t="s">
        <v>19</v>
      </c>
      <c r="Q41" s="15">
        <v>15759.17</v>
      </c>
      <c r="R41" s="2" t="s">
        <v>11</v>
      </c>
      <c r="S41" s="16">
        <v>62.4796269982238</v>
      </c>
    </row>
    <row r="42" spans="1:19" x14ac:dyDescent="0.25">
      <c r="A42" s="1" t="s">
        <v>12</v>
      </c>
      <c r="B42" s="1" t="s">
        <v>45</v>
      </c>
      <c r="C42" s="6">
        <v>64.2</v>
      </c>
      <c r="D42" s="6">
        <v>50.89</v>
      </c>
      <c r="E42" s="6">
        <v>63.97</v>
      </c>
      <c r="F42" s="6">
        <v>24.11</v>
      </c>
      <c r="G42" s="6">
        <v>70</v>
      </c>
      <c r="H42" s="6">
        <v>78.760000000000005</v>
      </c>
      <c r="I42" s="6">
        <v>46.24</v>
      </c>
      <c r="J42" s="6">
        <v>40.630000000000003</v>
      </c>
      <c r="K42" s="6">
        <v>66.67</v>
      </c>
      <c r="L42" s="6">
        <v>14.75</v>
      </c>
      <c r="M42" s="6">
        <v>14.75</v>
      </c>
      <c r="N42" s="6">
        <v>10</v>
      </c>
      <c r="P42" s="14" t="s">
        <v>26</v>
      </c>
      <c r="Q42" s="15">
        <v>15561.48</v>
      </c>
      <c r="R42" s="2" t="s">
        <v>4</v>
      </c>
      <c r="S42" s="16">
        <v>62.05852071005917</v>
      </c>
    </row>
    <row r="43" spans="1:19" x14ac:dyDescent="0.25">
      <c r="A43" s="1" t="s">
        <v>13</v>
      </c>
      <c r="B43" s="1" t="s">
        <v>45</v>
      </c>
      <c r="C43" s="1">
        <v>87.36</v>
      </c>
      <c r="D43" s="1">
        <v>73.290000000000006</v>
      </c>
      <c r="E43" s="1">
        <v>73.28</v>
      </c>
      <c r="F43" s="1">
        <v>30.81</v>
      </c>
      <c r="G43" s="1">
        <v>99.86</v>
      </c>
      <c r="H43" s="6">
        <v>78.760000000000005</v>
      </c>
      <c r="I43" s="1">
        <v>46.24</v>
      </c>
      <c r="J43" s="6">
        <v>40.630000000000003</v>
      </c>
      <c r="K43" s="6">
        <v>66.67</v>
      </c>
      <c r="L43" s="1">
        <v>17.7</v>
      </c>
      <c r="M43" s="1">
        <v>17.7</v>
      </c>
      <c r="N43" s="6">
        <v>10</v>
      </c>
      <c r="P43" s="14" t="s">
        <v>24</v>
      </c>
      <c r="Q43" s="15">
        <v>13470.54</v>
      </c>
      <c r="R43" s="2" t="s">
        <v>13</v>
      </c>
      <c r="S43" s="16">
        <v>61.629584905660387</v>
      </c>
    </row>
    <row r="44" spans="1:19" x14ac:dyDescent="0.25">
      <c r="A44" s="1" t="s">
        <v>14</v>
      </c>
      <c r="B44" s="1" t="s">
        <v>45</v>
      </c>
      <c r="C44" s="6">
        <v>64.2</v>
      </c>
      <c r="D44" s="6">
        <v>50.89</v>
      </c>
      <c r="E44" s="6">
        <v>63.97</v>
      </c>
      <c r="F44" s="6">
        <v>24.11</v>
      </c>
      <c r="G44" s="6">
        <v>70</v>
      </c>
      <c r="H44" s="6">
        <v>78.760000000000005</v>
      </c>
      <c r="I44" s="6">
        <v>46.24</v>
      </c>
      <c r="J44" s="6">
        <v>40.630000000000003</v>
      </c>
      <c r="K44" s="6">
        <v>66.67</v>
      </c>
      <c r="L44" s="6">
        <v>14.75</v>
      </c>
      <c r="M44" s="6">
        <v>14.75</v>
      </c>
      <c r="N44" s="6">
        <v>10</v>
      </c>
      <c r="P44" s="14" t="s">
        <v>10</v>
      </c>
      <c r="Q44" s="15">
        <v>11737.289999999999</v>
      </c>
      <c r="R44" s="2" t="s">
        <v>19</v>
      </c>
      <c r="S44" s="16">
        <v>60.379961685823758</v>
      </c>
    </row>
    <row r="45" spans="1:19" x14ac:dyDescent="0.25">
      <c r="A45" s="1" t="s">
        <v>15</v>
      </c>
      <c r="B45" s="1" t="s">
        <v>45</v>
      </c>
      <c r="C45" s="6">
        <v>64.2</v>
      </c>
      <c r="D45" s="6">
        <v>50.89</v>
      </c>
      <c r="E45" s="6">
        <v>63.97</v>
      </c>
      <c r="F45" s="6">
        <v>24.11</v>
      </c>
      <c r="G45" s="6">
        <v>70</v>
      </c>
      <c r="H45" s="6">
        <v>78.760000000000005</v>
      </c>
      <c r="I45" s="6">
        <v>46.24</v>
      </c>
      <c r="J45" s="6">
        <v>40.630000000000003</v>
      </c>
      <c r="K45" s="6">
        <v>66.67</v>
      </c>
      <c r="L45" s="6">
        <v>14.75</v>
      </c>
      <c r="M45" s="6">
        <v>14.75</v>
      </c>
      <c r="N45" s="6">
        <v>10</v>
      </c>
      <c r="P45" s="14" t="s">
        <v>22</v>
      </c>
      <c r="Q45" s="15">
        <v>10692.84</v>
      </c>
      <c r="R45" s="2" t="s">
        <v>6</v>
      </c>
      <c r="S45" s="16">
        <v>57.489218009478677</v>
      </c>
    </row>
    <row r="46" spans="1:19" x14ac:dyDescent="0.25">
      <c r="A46" s="1" t="s">
        <v>16</v>
      </c>
      <c r="B46" s="1" t="s">
        <v>45</v>
      </c>
      <c r="C46" s="6">
        <v>64.2</v>
      </c>
      <c r="D46" s="6">
        <v>50.89</v>
      </c>
      <c r="E46" s="6">
        <v>63.97</v>
      </c>
      <c r="F46" s="6">
        <v>24.11</v>
      </c>
      <c r="G46" s="6">
        <v>70</v>
      </c>
      <c r="H46" s="6">
        <v>78.760000000000005</v>
      </c>
      <c r="I46" s="6">
        <v>46.24</v>
      </c>
      <c r="J46" s="6">
        <v>40.630000000000003</v>
      </c>
      <c r="K46" s="6">
        <v>66.67</v>
      </c>
      <c r="L46" s="6">
        <v>14.75</v>
      </c>
      <c r="M46" s="6">
        <v>14.75</v>
      </c>
      <c r="N46" s="6">
        <v>10</v>
      </c>
      <c r="P46" s="14" t="s">
        <v>4</v>
      </c>
      <c r="Q46" s="15">
        <v>10487.89</v>
      </c>
      <c r="R46" s="2" t="s">
        <v>10</v>
      </c>
      <c r="S46" s="16">
        <v>57.255073170731706</v>
      </c>
    </row>
    <row r="47" spans="1:19" x14ac:dyDescent="0.25">
      <c r="A47" s="1" t="s">
        <v>17</v>
      </c>
      <c r="B47" s="1" t="s">
        <v>45</v>
      </c>
      <c r="C47" s="6">
        <v>64.2</v>
      </c>
      <c r="D47" s="6">
        <v>50.89</v>
      </c>
      <c r="E47" s="6">
        <v>63.97</v>
      </c>
      <c r="F47" s="6">
        <v>24.11</v>
      </c>
      <c r="G47" s="6">
        <v>70</v>
      </c>
      <c r="H47" s="6">
        <v>78.760000000000005</v>
      </c>
      <c r="I47" s="6">
        <v>46.24</v>
      </c>
      <c r="J47" s="6">
        <v>40.630000000000003</v>
      </c>
      <c r="K47" s="6">
        <v>66.67</v>
      </c>
      <c r="L47" s="6">
        <v>14.75</v>
      </c>
      <c r="M47" s="6">
        <v>14.75</v>
      </c>
      <c r="N47" s="6">
        <v>10</v>
      </c>
      <c r="P47" s="14" t="s">
        <v>20</v>
      </c>
      <c r="Q47" s="15">
        <v>5808.5199999999995</v>
      </c>
      <c r="R47" s="2" t="s">
        <v>20</v>
      </c>
      <c r="S47" s="16">
        <v>56.393398058252423</v>
      </c>
    </row>
    <row r="48" spans="1:19" x14ac:dyDescent="0.25">
      <c r="A48" s="1" t="s">
        <v>18</v>
      </c>
      <c r="B48" s="1" t="s">
        <v>45</v>
      </c>
      <c r="C48" s="1">
        <v>114.83</v>
      </c>
      <c r="D48" s="1">
        <v>84.02</v>
      </c>
      <c r="E48" s="1">
        <v>86.73</v>
      </c>
      <c r="F48" s="1">
        <v>29.34</v>
      </c>
      <c r="G48" s="1">
        <v>173.21</v>
      </c>
      <c r="H48" s="1">
        <v>113.52</v>
      </c>
      <c r="I48" s="1">
        <v>86.37</v>
      </c>
      <c r="J48" s="1">
        <v>63.15</v>
      </c>
      <c r="K48" s="1">
        <v>86.73</v>
      </c>
      <c r="L48" s="1">
        <v>18.47</v>
      </c>
      <c r="M48" s="1">
        <v>18.48</v>
      </c>
      <c r="N48" s="1">
        <v>11.57</v>
      </c>
      <c r="P48" s="14" t="s">
        <v>16</v>
      </c>
      <c r="Q48" s="15">
        <v>3583.0699999999997</v>
      </c>
      <c r="R48" s="2" t="s">
        <v>23</v>
      </c>
      <c r="S48" s="16">
        <v>55.522747997535433</v>
      </c>
    </row>
    <row r="49" spans="1:19" x14ac:dyDescent="0.25">
      <c r="A49" s="1" t="s">
        <v>19</v>
      </c>
      <c r="B49" s="1" t="s">
        <v>45</v>
      </c>
      <c r="C49" s="1">
        <v>93.51</v>
      </c>
      <c r="D49" s="1">
        <v>72.209999999999994</v>
      </c>
      <c r="E49" s="1">
        <v>76.73</v>
      </c>
      <c r="F49" s="1">
        <v>24.11</v>
      </c>
      <c r="G49" s="6">
        <v>70</v>
      </c>
      <c r="H49" s="6">
        <v>78.760000000000005</v>
      </c>
      <c r="I49" s="1">
        <v>112.57</v>
      </c>
      <c r="J49" s="1">
        <v>76.38</v>
      </c>
      <c r="K49" s="6">
        <v>66.67</v>
      </c>
      <c r="L49" s="1">
        <v>38.92</v>
      </c>
      <c r="M49" s="1">
        <v>36.61</v>
      </c>
      <c r="N49" s="6">
        <f>10</f>
        <v>10</v>
      </c>
      <c r="P49" s="14" t="s">
        <v>27</v>
      </c>
      <c r="Q49" s="15">
        <v>1036.26</v>
      </c>
      <c r="R49" s="2" t="s">
        <v>26</v>
      </c>
      <c r="S49" s="16">
        <v>54.410769230769226</v>
      </c>
    </row>
    <row r="50" spans="1:19" x14ac:dyDescent="0.25">
      <c r="A50" s="1" t="s">
        <v>20</v>
      </c>
      <c r="B50" s="1" t="s">
        <v>45</v>
      </c>
      <c r="C50" s="6">
        <v>64.2</v>
      </c>
      <c r="D50" s="1">
        <v>50.89</v>
      </c>
      <c r="E50" s="1">
        <v>63.97</v>
      </c>
      <c r="F50" s="6">
        <v>24.11</v>
      </c>
      <c r="G50" s="6">
        <v>70</v>
      </c>
      <c r="H50" s="6">
        <v>78.760000000000005</v>
      </c>
      <c r="I50" s="1">
        <v>88.72</v>
      </c>
      <c r="J50" s="1">
        <v>98.73</v>
      </c>
      <c r="K50" s="6">
        <v>66.67</v>
      </c>
      <c r="L50" s="1">
        <v>38.92</v>
      </c>
      <c r="M50" s="1">
        <v>36.61</v>
      </c>
      <c r="N50" s="6">
        <f>10</f>
        <v>10</v>
      </c>
      <c r="P50" s="14" t="s">
        <v>15</v>
      </c>
      <c r="Q50" s="15">
        <v>1017.8</v>
      </c>
      <c r="R50" s="2" t="s">
        <v>21</v>
      </c>
      <c r="S50" s="16">
        <v>51.999166666666667</v>
      </c>
    </row>
    <row r="51" spans="1:19" x14ac:dyDescent="0.25">
      <c r="A51" s="1" t="s">
        <v>21</v>
      </c>
      <c r="B51" s="1" t="s">
        <v>45</v>
      </c>
      <c r="C51" s="6">
        <v>64.2</v>
      </c>
      <c r="D51" s="6">
        <v>50.89</v>
      </c>
      <c r="E51" s="6">
        <v>63.97</v>
      </c>
      <c r="F51" s="6">
        <v>24.11</v>
      </c>
      <c r="G51" s="6">
        <v>70</v>
      </c>
      <c r="H51" s="6">
        <v>78.760000000000005</v>
      </c>
      <c r="I51" s="6">
        <v>46.24</v>
      </c>
      <c r="J51" s="6">
        <v>40.630000000000003</v>
      </c>
      <c r="K51" s="6">
        <v>66.67</v>
      </c>
      <c r="L51" s="6">
        <v>14.75</v>
      </c>
      <c r="M51" s="6">
        <v>14.75</v>
      </c>
      <c r="N51" s="6">
        <f>10</f>
        <v>10</v>
      </c>
      <c r="P51" s="14" t="s">
        <v>21</v>
      </c>
      <c r="Q51" s="15">
        <v>623.99</v>
      </c>
      <c r="R51" s="2" t="s">
        <v>24</v>
      </c>
      <c r="S51" s="16">
        <v>51.024772727272733</v>
      </c>
    </row>
    <row r="52" spans="1:19" x14ac:dyDescent="0.25">
      <c r="A52" s="1" t="s">
        <v>22</v>
      </c>
      <c r="B52" s="1" t="s">
        <v>45</v>
      </c>
      <c r="C52" s="10">
        <v>87.36</v>
      </c>
      <c r="D52" s="10">
        <v>73.290000000000006</v>
      </c>
      <c r="E52" s="10">
        <v>73.28</v>
      </c>
      <c r="F52" s="10">
        <v>30.81</v>
      </c>
      <c r="G52" s="6">
        <v>70</v>
      </c>
      <c r="H52" s="6">
        <v>78.760000000000005</v>
      </c>
      <c r="I52" s="6">
        <v>46.24</v>
      </c>
      <c r="J52" s="6">
        <v>40.630000000000003</v>
      </c>
      <c r="K52" s="6">
        <v>66.67</v>
      </c>
      <c r="L52" s="10">
        <v>17.87</v>
      </c>
      <c r="M52" s="10">
        <v>17.7</v>
      </c>
      <c r="N52" s="10">
        <f>10</f>
        <v>10</v>
      </c>
      <c r="P52" s="14" t="s">
        <v>7</v>
      </c>
      <c r="Q52" s="15">
        <v>542</v>
      </c>
      <c r="R52" s="2" t="s">
        <v>8</v>
      </c>
      <c r="S52" s="16">
        <v>50.89</v>
      </c>
    </row>
    <row r="53" spans="1:19" x14ac:dyDescent="0.25">
      <c r="A53" s="1" t="s">
        <v>23</v>
      </c>
      <c r="B53" s="1" t="s">
        <v>45</v>
      </c>
      <c r="C53" s="1">
        <v>95</v>
      </c>
      <c r="D53" s="1">
        <v>66</v>
      </c>
      <c r="E53" s="1">
        <v>70</v>
      </c>
      <c r="F53" s="1">
        <v>25</v>
      </c>
      <c r="G53" s="1">
        <v>104</v>
      </c>
      <c r="H53" s="1">
        <v>78.760000000000005</v>
      </c>
      <c r="I53" s="1">
        <v>55.72</v>
      </c>
      <c r="J53" s="1">
        <v>52.37</v>
      </c>
      <c r="K53" s="6">
        <v>66.67</v>
      </c>
      <c r="L53" s="1">
        <v>14.75</v>
      </c>
      <c r="M53" s="1">
        <v>14.75</v>
      </c>
      <c r="N53" s="6">
        <f>10</f>
        <v>10</v>
      </c>
      <c r="P53" s="14" t="s">
        <v>9</v>
      </c>
      <c r="Q53" s="15">
        <v>490.39</v>
      </c>
      <c r="R53" s="2" t="s">
        <v>15</v>
      </c>
      <c r="S53" s="16">
        <v>50.89</v>
      </c>
    </row>
    <row r="54" spans="1:19" x14ac:dyDescent="0.25">
      <c r="A54" s="1" t="s">
        <v>24</v>
      </c>
      <c r="B54" s="1" t="s">
        <v>45</v>
      </c>
      <c r="C54" s="6">
        <v>64.2</v>
      </c>
      <c r="D54" s="6">
        <v>50.89</v>
      </c>
      <c r="E54" s="6">
        <v>63.97</v>
      </c>
      <c r="F54" s="6">
        <v>24.11</v>
      </c>
      <c r="G54" s="6">
        <v>70</v>
      </c>
      <c r="H54" s="6">
        <v>78.760000000000005</v>
      </c>
      <c r="I54" s="6">
        <v>46.24</v>
      </c>
      <c r="J54" s="6">
        <v>40.630000000000003</v>
      </c>
      <c r="K54" s="6">
        <v>66.67</v>
      </c>
      <c r="L54" s="6">
        <v>14.75</v>
      </c>
      <c r="M54" s="6">
        <v>14.75</v>
      </c>
      <c r="N54" s="6">
        <f>10</f>
        <v>10</v>
      </c>
      <c r="P54" s="14" t="s">
        <v>12</v>
      </c>
      <c r="Q54" s="15">
        <v>125.89</v>
      </c>
      <c r="R54" s="2" t="s">
        <v>28</v>
      </c>
      <c r="S54" s="16">
        <v>50.89</v>
      </c>
    </row>
    <row r="55" spans="1:19" x14ac:dyDescent="0.25">
      <c r="A55" s="1" t="s">
        <v>25</v>
      </c>
      <c r="B55" s="1" t="s">
        <v>45</v>
      </c>
      <c r="C55" s="1">
        <v>102</v>
      </c>
      <c r="D55" s="1">
        <v>76</v>
      </c>
      <c r="E55" s="1">
        <v>81</v>
      </c>
      <c r="F55" s="1">
        <v>38</v>
      </c>
      <c r="G55" s="1">
        <v>105</v>
      </c>
      <c r="H55" s="6">
        <v>78.760000000000005</v>
      </c>
      <c r="I55" s="1">
        <v>105</v>
      </c>
      <c r="J55" s="1">
        <v>72</v>
      </c>
      <c r="K55" s="6">
        <v>66.67</v>
      </c>
      <c r="L55" s="6">
        <v>14.75</v>
      </c>
      <c r="M55" s="6">
        <v>14.75</v>
      </c>
      <c r="N55" s="6">
        <f>10</f>
        <v>10</v>
      </c>
      <c r="P55" s="14" t="s">
        <v>8</v>
      </c>
      <c r="Q55" s="15">
        <v>101.78</v>
      </c>
      <c r="R55" s="2" t="s">
        <v>14</v>
      </c>
      <c r="S55" s="16">
        <v>48.564999999999998</v>
      </c>
    </row>
    <row r="56" spans="1:19" x14ac:dyDescent="0.25">
      <c r="A56" s="1" t="s">
        <v>26</v>
      </c>
      <c r="B56" s="1" t="s">
        <v>45</v>
      </c>
      <c r="C56" s="1">
        <v>75</v>
      </c>
      <c r="D56" s="1">
        <v>65</v>
      </c>
      <c r="E56" s="6">
        <v>63.97</v>
      </c>
      <c r="F56" s="1">
        <v>39</v>
      </c>
      <c r="G56" s="1">
        <v>155</v>
      </c>
      <c r="H56" s="1">
        <v>108</v>
      </c>
      <c r="I56" s="1">
        <v>65.75</v>
      </c>
      <c r="J56" s="1">
        <v>49.25</v>
      </c>
      <c r="K56" s="6">
        <v>66.67</v>
      </c>
      <c r="L56" s="6">
        <v>14.75</v>
      </c>
      <c r="M56" s="6">
        <v>14.75</v>
      </c>
      <c r="N56" s="6">
        <f>10</f>
        <v>10</v>
      </c>
      <c r="P56" s="14" t="s">
        <v>14</v>
      </c>
      <c r="Q56" s="15">
        <v>97.13</v>
      </c>
      <c r="R56" s="2" t="s">
        <v>16</v>
      </c>
      <c r="S56" s="16">
        <v>47.774266666666662</v>
      </c>
    </row>
    <row r="57" spans="1:19" x14ac:dyDescent="0.25">
      <c r="A57" s="1" t="s">
        <v>27</v>
      </c>
      <c r="B57" s="1" t="s">
        <v>45</v>
      </c>
      <c r="C57" s="1">
        <v>75</v>
      </c>
      <c r="D57" s="1">
        <v>71.25</v>
      </c>
      <c r="E57" s="1">
        <v>65</v>
      </c>
      <c r="F57" s="1">
        <v>40</v>
      </c>
      <c r="G57" s="1">
        <v>155</v>
      </c>
      <c r="H57" s="6">
        <v>78.760000000000005</v>
      </c>
      <c r="I57" s="1">
        <v>87.5</v>
      </c>
      <c r="J57" s="1">
        <v>49.25</v>
      </c>
      <c r="K57" s="1">
        <v>120</v>
      </c>
      <c r="L57" s="6">
        <v>14.75</v>
      </c>
      <c r="M57" s="6">
        <v>14.75</v>
      </c>
      <c r="N57" s="6">
        <f>10</f>
        <v>10</v>
      </c>
      <c r="P57" s="14" t="s">
        <v>17</v>
      </c>
      <c r="Q57" s="15">
        <v>64.2</v>
      </c>
      <c r="R57" s="2" t="s">
        <v>12</v>
      </c>
      <c r="S57" s="16">
        <v>41.963333333333331</v>
      </c>
    </row>
    <row r="58" spans="1:19" x14ac:dyDescent="0.25">
      <c r="A58" s="1" t="s">
        <v>28</v>
      </c>
      <c r="B58" s="1" t="s">
        <v>45</v>
      </c>
      <c r="C58" s="6">
        <v>64.2</v>
      </c>
      <c r="D58" s="6">
        <v>50.89</v>
      </c>
      <c r="E58" s="6">
        <v>63.97</v>
      </c>
      <c r="F58" s="6">
        <v>24.11</v>
      </c>
      <c r="G58" s="6">
        <v>70</v>
      </c>
      <c r="H58" s="6">
        <v>78.760000000000005</v>
      </c>
      <c r="I58" s="6">
        <v>46.24</v>
      </c>
      <c r="J58" s="6">
        <v>40.630000000000003</v>
      </c>
      <c r="K58" s="6">
        <v>66.67</v>
      </c>
      <c r="L58" s="6">
        <v>14.75</v>
      </c>
      <c r="M58" s="6">
        <v>14.75</v>
      </c>
      <c r="N58" s="6">
        <v>10</v>
      </c>
      <c r="P58" s="14" t="s">
        <v>28</v>
      </c>
      <c r="Q58" s="15">
        <v>50.89</v>
      </c>
      <c r="R58" s="2" t="s">
        <v>9</v>
      </c>
      <c r="S58" s="16">
        <v>40.865833333333335</v>
      </c>
    </row>
    <row r="59" spans="1:19" x14ac:dyDescent="0.25">
      <c r="P59" s="14"/>
      <c r="Q59" s="2"/>
      <c r="R59" s="2"/>
      <c r="S59" s="17"/>
    </row>
    <row r="60" spans="1:19" x14ac:dyDescent="0.25">
      <c r="B60" t="s">
        <v>3</v>
      </c>
      <c r="C60" s="9">
        <f>SUMPRODUCT(C5:C29,C34:C58)</f>
        <v>36127.54</v>
      </c>
      <c r="D60" s="9">
        <f t="shared" ref="D60:N60" si="4">SUMPRODUCT(D5:D29,D34:D58)</f>
        <v>489417.03999999992</v>
      </c>
      <c r="E60" s="9">
        <f t="shared" si="4"/>
        <v>66367.12000000001</v>
      </c>
      <c r="F60" s="9">
        <f t="shared" si="4"/>
        <v>22139.57</v>
      </c>
      <c r="G60" s="9">
        <f t="shared" si="4"/>
        <v>24350.65</v>
      </c>
      <c r="H60" s="9">
        <f t="shared" si="4"/>
        <v>3634.4300000000003</v>
      </c>
      <c r="I60" s="9">
        <f t="shared" si="4"/>
        <v>41432.57</v>
      </c>
      <c r="J60" s="9">
        <f t="shared" si="4"/>
        <v>446.95</v>
      </c>
      <c r="K60" s="9">
        <f t="shared" si="4"/>
        <v>4975.1099999999997</v>
      </c>
      <c r="L60" s="9">
        <f t="shared" si="4"/>
        <v>24334.86</v>
      </c>
      <c r="M60" s="9">
        <f t="shared" si="4"/>
        <v>13748.85</v>
      </c>
      <c r="N60" s="9">
        <f t="shared" si="4"/>
        <v>314.54000000000002</v>
      </c>
      <c r="P60" s="14" t="s">
        <v>47</v>
      </c>
      <c r="Q60" s="2"/>
      <c r="R60" s="2" t="s">
        <v>49</v>
      </c>
      <c r="S60" s="17"/>
    </row>
    <row r="61" spans="1:19" x14ac:dyDescent="0.25">
      <c r="B61" t="s">
        <v>50</v>
      </c>
      <c r="C61" s="9">
        <f>C60/C30</f>
        <v>94.822939632545939</v>
      </c>
      <c r="D61" s="9">
        <f t="shared" ref="D61:N61" si="5">D60/D30</f>
        <v>73.090955794504168</v>
      </c>
      <c r="E61" s="9">
        <f t="shared" si="5"/>
        <v>76.284045977011502</v>
      </c>
      <c r="F61" s="9">
        <f t="shared" si="5"/>
        <v>30.245314207650274</v>
      </c>
      <c r="G61" s="9">
        <f t="shared" si="5"/>
        <v>132.3404891304348</v>
      </c>
      <c r="H61" s="9">
        <f t="shared" si="5"/>
        <v>110.13424242424243</v>
      </c>
      <c r="I61" s="9">
        <f t="shared" si="5"/>
        <v>85.959688796680496</v>
      </c>
      <c r="J61" s="9">
        <f t="shared" si="5"/>
        <v>63.85</v>
      </c>
      <c r="K61" s="9">
        <f t="shared" si="5"/>
        <v>75.38045454545454</v>
      </c>
      <c r="L61" s="9">
        <f t="shared" si="5"/>
        <v>17.456857962697274</v>
      </c>
      <c r="M61" s="9">
        <f t="shared" si="5"/>
        <v>17.786351875808538</v>
      </c>
      <c r="N61" s="9">
        <f t="shared" si="5"/>
        <v>11.233571428571429</v>
      </c>
      <c r="P61" s="14" t="s">
        <v>31</v>
      </c>
      <c r="Q61" s="15">
        <v>489417.03999999992</v>
      </c>
      <c r="R61" s="2" t="s">
        <v>34</v>
      </c>
      <c r="S61" s="16">
        <v>132.3404891304348</v>
      </c>
    </row>
    <row r="62" spans="1:19" x14ac:dyDescent="0.25">
      <c r="P62" s="14" t="s">
        <v>32</v>
      </c>
      <c r="Q62" s="15">
        <v>66367.12000000001</v>
      </c>
      <c r="R62" s="2" t="s">
        <v>35</v>
      </c>
      <c r="S62" s="16">
        <v>110.13424242424243</v>
      </c>
    </row>
    <row r="63" spans="1:19" x14ac:dyDescent="0.25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P63" s="14" t="s">
        <v>36</v>
      </c>
      <c r="Q63" s="15">
        <v>41432.57</v>
      </c>
      <c r="R63" s="2" t="s">
        <v>30</v>
      </c>
      <c r="S63" s="16">
        <v>94.822939632545939</v>
      </c>
    </row>
    <row r="64" spans="1:19" x14ac:dyDescent="0.25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P64" s="14" t="s">
        <v>30</v>
      </c>
      <c r="Q64" s="15">
        <v>36127.54</v>
      </c>
      <c r="R64" s="2" t="s">
        <v>36</v>
      </c>
      <c r="S64" s="16">
        <v>85.959688796680496</v>
      </c>
    </row>
    <row r="65" spans="16:19" x14ac:dyDescent="0.25">
      <c r="P65" s="14" t="s">
        <v>34</v>
      </c>
      <c r="Q65" s="15">
        <v>24350.65</v>
      </c>
      <c r="R65" s="2" t="s">
        <v>32</v>
      </c>
      <c r="S65" s="16">
        <v>76.284045977011502</v>
      </c>
    </row>
    <row r="66" spans="16:19" x14ac:dyDescent="0.25">
      <c r="P66" s="14" t="s">
        <v>39</v>
      </c>
      <c r="Q66" s="15">
        <v>24334.86</v>
      </c>
      <c r="R66" s="2" t="s">
        <v>38</v>
      </c>
      <c r="S66" s="16">
        <v>75.38045454545454</v>
      </c>
    </row>
    <row r="67" spans="16:19" x14ac:dyDescent="0.25">
      <c r="P67" s="14" t="s">
        <v>33</v>
      </c>
      <c r="Q67" s="15">
        <v>22139.57</v>
      </c>
      <c r="R67" s="2" t="s">
        <v>31</v>
      </c>
      <c r="S67" s="16">
        <v>73.090955794504168</v>
      </c>
    </row>
    <row r="68" spans="16:19" x14ac:dyDescent="0.25">
      <c r="P68" s="14" t="s">
        <v>40</v>
      </c>
      <c r="Q68" s="15">
        <v>13748.85</v>
      </c>
      <c r="R68" s="2" t="s">
        <v>37</v>
      </c>
      <c r="S68" s="16">
        <v>63.85</v>
      </c>
    </row>
    <row r="69" spans="16:19" x14ac:dyDescent="0.25">
      <c r="P69" s="14" t="s">
        <v>38</v>
      </c>
      <c r="Q69" s="15">
        <v>4975.1099999999997</v>
      </c>
      <c r="R69" s="2" t="s">
        <v>33</v>
      </c>
      <c r="S69" s="16">
        <v>30.245314207650274</v>
      </c>
    </row>
    <row r="70" spans="16:19" x14ac:dyDescent="0.25">
      <c r="P70" s="14" t="s">
        <v>35</v>
      </c>
      <c r="Q70" s="15">
        <v>3634.4300000000003</v>
      </c>
      <c r="R70" s="2" t="s">
        <v>40</v>
      </c>
      <c r="S70" s="16">
        <v>17.786351875808538</v>
      </c>
    </row>
    <row r="71" spans="16:19" x14ac:dyDescent="0.25">
      <c r="P71" s="14" t="s">
        <v>37</v>
      </c>
      <c r="Q71" s="15">
        <v>446.95</v>
      </c>
      <c r="R71" s="2" t="s">
        <v>39</v>
      </c>
      <c r="S71" s="16">
        <v>17.456857962697274</v>
      </c>
    </row>
    <row r="72" spans="16:19" ht="15.75" thickBot="1" x14ac:dyDescent="0.3">
      <c r="P72" s="18" t="s">
        <v>41</v>
      </c>
      <c r="Q72" s="19">
        <v>314.54000000000002</v>
      </c>
      <c r="R72" s="20" t="s">
        <v>41</v>
      </c>
      <c r="S72" s="21">
        <v>11.233571428571429</v>
      </c>
    </row>
    <row r="73" spans="16:19" x14ac:dyDescent="0.25">
      <c r="P73"/>
    </row>
    <row r="74" spans="16:19" x14ac:dyDescent="0.25">
      <c r="Q74" s="2"/>
    </row>
    <row r="82" spans="15:16" x14ac:dyDescent="0.25">
      <c r="P82"/>
    </row>
    <row r="83" spans="15:16" x14ac:dyDescent="0.25">
      <c r="O83" s="2"/>
      <c r="P83"/>
    </row>
    <row r="84" spans="15:16" x14ac:dyDescent="0.25">
      <c r="O84" s="2"/>
    </row>
  </sheetData>
  <sortState ref="P61:Q72">
    <sortCondition descending="1" ref="Q6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dpearcy</dc:creator>
  <cp:lastModifiedBy>User</cp:lastModifiedBy>
  <dcterms:created xsi:type="dcterms:W3CDTF">2015-03-30T18:49:15Z</dcterms:created>
  <dcterms:modified xsi:type="dcterms:W3CDTF">2015-04-29T14:33:23Z</dcterms:modified>
</cp:coreProperties>
</file>