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Overview" sheetId="1" r:id="rId1"/>
    <sheet name="Energy Generation" sheetId="4" r:id="rId2"/>
    <sheet name="NPV Calculation" sheetId="2" r:id="rId3"/>
    <sheet name="Sheet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6" i="4"/>
  <c r="B4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3"/>
  <c r="B2"/>
  <c r="B4" i="4"/>
  <c r="B3"/>
  <c r="G20" l="1"/>
  <c r="G19"/>
  <c r="G18"/>
  <c r="G17"/>
  <c r="G16"/>
  <c r="G15"/>
  <c r="G14"/>
  <c r="G13"/>
  <c r="G12"/>
  <c r="G11"/>
  <c r="G10"/>
  <c r="G9"/>
  <c r="B28" i="1"/>
  <c r="C28" s="1"/>
  <c r="B31"/>
  <c r="B32" l="1"/>
  <c r="B33" s="1"/>
  <c r="B5" i="4"/>
  <c r="H16" s="1"/>
  <c r="H12" l="1"/>
  <c r="H19"/>
  <c r="H15"/>
  <c r="H20"/>
  <c r="H17"/>
  <c r="H13"/>
  <c r="H9"/>
  <c r="H18"/>
  <c r="H14"/>
  <c r="H10"/>
  <c r="H11"/>
  <c r="B22" l="1"/>
  <c r="B26" l="1"/>
  <c r="B34" i="1"/>
  <c r="B27" i="4" l="1"/>
  <c r="D26"/>
  <c r="D2" i="2"/>
  <c r="D3" l="1"/>
  <c r="D27" i="4"/>
  <c r="C3" i="2" s="1"/>
  <c r="B28" i="4"/>
  <c r="C2" i="2"/>
  <c r="E2" s="1"/>
  <c r="F2" s="1"/>
  <c r="B35" i="1"/>
  <c r="E3" i="2" l="1"/>
  <c r="F3" s="1"/>
  <c r="G2"/>
  <c r="H2" s="1"/>
  <c r="I3" s="1"/>
  <c r="G3"/>
  <c r="H3" s="1"/>
  <c r="D4"/>
  <c r="D28" i="4"/>
  <c r="C4" i="2" s="1"/>
  <c r="B29" i="4"/>
  <c r="E4" i="2" l="1"/>
  <c r="F4" s="1"/>
  <c r="G4" s="1"/>
  <c r="H4" s="1"/>
  <c r="I4"/>
  <c r="D5"/>
  <c r="D29" i="4"/>
  <c r="C5" i="2" s="1"/>
  <c r="B30" i="4"/>
  <c r="E5" i="2" l="1"/>
  <c r="F5" s="1"/>
  <c r="G5" s="1"/>
  <c r="H5" s="1"/>
  <c r="I5"/>
  <c r="D6"/>
  <c r="D30" i="4"/>
  <c r="C6" i="2" s="1"/>
  <c r="B31" i="4"/>
  <c r="I6" i="2" l="1"/>
  <c r="E6"/>
  <c r="F6" s="1"/>
  <c r="D7"/>
  <c r="D31" i="4"/>
  <c r="C7" i="2" s="1"/>
  <c r="B32" i="4"/>
  <c r="G6" i="2"/>
  <c r="H6" s="1"/>
  <c r="I7" s="1"/>
  <c r="E7" l="1"/>
  <c r="F7" s="1"/>
  <c r="D8"/>
  <c r="D32" i="4"/>
  <c r="C8" i="2" s="1"/>
  <c r="B33" i="4"/>
  <c r="G7" i="2"/>
  <c r="H7" s="1"/>
  <c r="I8" s="1"/>
  <c r="E8" l="1"/>
  <c r="F8" s="1"/>
  <c r="D9"/>
  <c r="D33" i="4"/>
  <c r="C9" i="2" s="1"/>
  <c r="B34" i="4"/>
  <c r="G8" i="2"/>
  <c r="H8" s="1"/>
  <c r="I9" s="1"/>
  <c r="E9" l="1"/>
  <c r="F9" s="1"/>
  <c r="G9" s="1"/>
  <c r="H9" s="1"/>
  <c r="I10" s="1"/>
  <c r="D10"/>
  <c r="D34" i="4"/>
  <c r="C10" i="2" s="1"/>
  <c r="B35" i="4"/>
  <c r="E10" i="2" l="1"/>
  <c r="F10" s="1"/>
  <c r="G10" s="1"/>
  <c r="H10" s="1"/>
  <c r="I11" s="1"/>
  <c r="D11"/>
  <c r="D35" i="4"/>
  <c r="C11" i="2" s="1"/>
  <c r="B36" i="4"/>
  <c r="E11" i="2" l="1"/>
  <c r="F11" s="1"/>
  <c r="G11" s="1"/>
  <c r="H11" s="1"/>
  <c r="I12" s="1"/>
  <c r="D12"/>
  <c r="D36" i="4"/>
  <c r="C12" i="2" s="1"/>
  <c r="B37" i="4"/>
  <c r="E12" i="2" l="1"/>
  <c r="F12" s="1"/>
  <c r="G12" s="1"/>
  <c r="H12" s="1"/>
  <c r="I13" s="1"/>
  <c r="D13"/>
  <c r="D37" i="4"/>
  <c r="C13" i="2" s="1"/>
  <c r="B38" i="4"/>
  <c r="E13" i="2" l="1"/>
  <c r="F13" s="1"/>
  <c r="G13" s="1"/>
  <c r="H13" s="1"/>
  <c r="I14" s="1"/>
  <c r="D14"/>
  <c r="D38" i="4"/>
  <c r="C14" i="2" s="1"/>
  <c r="B39" i="4"/>
  <c r="E14" i="2" l="1"/>
  <c r="F14" s="1"/>
  <c r="G14" s="1"/>
  <c r="H14" s="1"/>
  <c r="I15" s="1"/>
  <c r="D15"/>
  <c r="D39" i="4"/>
  <c r="C15" i="2" s="1"/>
  <c r="B40" i="4"/>
  <c r="E15" i="2" l="1"/>
  <c r="F15" s="1"/>
  <c r="G15" s="1"/>
  <c r="H15" s="1"/>
  <c r="I16" s="1"/>
  <c r="D16"/>
  <c r="D40" i="4"/>
  <c r="C16" i="2" s="1"/>
  <c r="B41" i="4"/>
  <c r="E16" i="2" l="1"/>
  <c r="F16" s="1"/>
  <c r="G16" s="1"/>
  <c r="H16" s="1"/>
  <c r="I17" s="1"/>
  <c r="D17"/>
  <c r="D41" i="4"/>
  <c r="C17" i="2" s="1"/>
  <c r="B42" i="4"/>
  <c r="E17" i="2" l="1"/>
  <c r="F17" s="1"/>
  <c r="G17" s="1"/>
  <c r="H17" s="1"/>
  <c r="I18" s="1"/>
  <c r="D18"/>
  <c r="D42" i="4"/>
  <c r="C18" i="2" s="1"/>
  <c r="B43" i="4"/>
  <c r="E18" i="2" l="1"/>
  <c r="F18" s="1"/>
  <c r="G18" s="1"/>
  <c r="H18" s="1"/>
  <c r="I19" s="1"/>
  <c r="D19"/>
  <c r="D43" i="4"/>
  <c r="C19" i="2" s="1"/>
  <c r="B44" i="4"/>
  <c r="E19" i="2" l="1"/>
  <c r="F19" s="1"/>
  <c r="G19" s="1"/>
  <c r="H19" s="1"/>
  <c r="I20" s="1"/>
  <c r="D20"/>
  <c r="D44" i="4"/>
  <c r="C20" i="2" s="1"/>
  <c r="B45" i="4"/>
  <c r="E20" i="2" l="1"/>
  <c r="F20" s="1"/>
  <c r="G20" s="1"/>
  <c r="H20" s="1"/>
  <c r="I21" s="1"/>
  <c r="D21"/>
  <c r="D45" i="4"/>
  <c r="C21" i="2" s="1"/>
  <c r="B46" i="4"/>
  <c r="E21" i="2" l="1"/>
  <c r="F21" s="1"/>
  <c r="G21" s="1"/>
  <c r="H21" s="1"/>
  <c r="I22" s="1"/>
  <c r="D22"/>
  <c r="D46" i="4"/>
  <c r="C22" i="2" s="1"/>
  <c r="B47" i="4"/>
  <c r="E22" i="2" l="1"/>
  <c r="F22" s="1"/>
  <c r="G22" s="1"/>
  <c r="H22" s="1"/>
  <c r="I23" s="1"/>
  <c r="D23"/>
  <c r="D47" i="4"/>
  <c r="C23" i="2" s="1"/>
  <c r="B48" i="4"/>
  <c r="E23" i="2" l="1"/>
  <c r="F23" s="1"/>
  <c r="G23" s="1"/>
  <c r="H23" s="1"/>
  <c r="I24" s="1"/>
  <c r="D24"/>
  <c r="D48" i="4"/>
  <c r="C24" i="2" s="1"/>
  <c r="B49" i="4"/>
  <c r="E24" i="2" l="1"/>
  <c r="F24" s="1"/>
  <c r="G24" s="1"/>
  <c r="H24" s="1"/>
  <c r="I25" s="1"/>
  <c r="D25"/>
  <c r="D49" i="4"/>
  <c r="C25" i="2" s="1"/>
  <c r="B50" i="4"/>
  <c r="E25" i="2" l="1"/>
  <c r="F25" s="1"/>
  <c r="G25" s="1"/>
  <c r="H25" s="1"/>
  <c r="I26" s="1"/>
  <c r="D26"/>
  <c r="D50" i="4"/>
  <c r="C26" i="2" s="1"/>
  <c r="E26" l="1"/>
  <c r="F26" s="1"/>
  <c r="G26" s="1"/>
  <c r="H26" s="1"/>
  <c r="I27" s="1"/>
  <c r="B36" i="1" s="1"/>
</calcChain>
</file>

<file path=xl/sharedStrings.xml><?xml version="1.0" encoding="utf-8"?>
<sst xmlns="http://schemas.openxmlformats.org/spreadsheetml/2006/main" count="140" uniqueCount="74">
  <si>
    <t>Solar Feasibility Analysis for the Wesley United Methodist Church</t>
  </si>
  <si>
    <t>Overall System Cost Per Watt:</t>
  </si>
  <si>
    <t>System Size:</t>
  </si>
  <si>
    <t>Entry Section:</t>
  </si>
  <si>
    <t>Solar Panels Manufactured in Massachusetts:</t>
  </si>
  <si>
    <t>Assumptions:</t>
  </si>
  <si>
    <t>System Life Expectancy:</t>
  </si>
  <si>
    <t>Yearly Performace Degraddation:</t>
  </si>
  <si>
    <t>REC Revenue per Watt:</t>
  </si>
  <si>
    <t>REC Annual Cost Adjuster:</t>
  </si>
  <si>
    <t>Yearly Energy Consumption:</t>
  </si>
  <si>
    <t>Cost of Electricity:</t>
  </si>
  <si>
    <t>Electricity Cost Inflation:</t>
  </si>
  <si>
    <t>Overall Inflation:</t>
  </si>
  <si>
    <t>Calculations:</t>
  </si>
  <si>
    <t>NO</t>
  </si>
  <si>
    <t>dollars</t>
  </si>
  <si>
    <t>Watts</t>
  </si>
  <si>
    <t>YES / NO</t>
  </si>
  <si>
    <t>years</t>
  </si>
  <si>
    <t>%</t>
  </si>
  <si>
    <t>kWh</t>
  </si>
  <si>
    <t>Raw System Cost:</t>
  </si>
  <si>
    <t>Rebate Amount:</t>
  </si>
  <si>
    <t>System Cost:</t>
  </si>
  <si>
    <t>dollars / Watt</t>
  </si>
  <si>
    <t>MTC Assumptions:</t>
  </si>
  <si>
    <t>Base Incentive:</t>
  </si>
  <si>
    <t>MA Component Adder:</t>
  </si>
  <si>
    <t>0 to 25 kW</t>
  </si>
  <si>
    <t>25 to 100 kW</t>
  </si>
  <si>
    <t>Incremental Capacity:</t>
  </si>
  <si>
    <t>Energy Generation Data</t>
  </si>
  <si>
    <t>Efficiency of Solar Panels:</t>
  </si>
  <si>
    <t>DC to AC derating factor:</t>
  </si>
  <si>
    <t>System Efficiency:</t>
  </si>
  <si>
    <r>
      <t>m</t>
    </r>
    <r>
      <rPr>
        <vertAlign val="superscript"/>
        <sz val="11"/>
        <color indexed="8"/>
        <rFont val="Calibri"/>
        <family val="2"/>
      </rPr>
      <t>2</t>
    </r>
  </si>
  <si>
    <t>Area Covered by Panels:</t>
  </si>
  <si>
    <r>
      <t>Mean Daily Irradiation per m</t>
    </r>
    <r>
      <rPr>
        <vertAlign val="superscript"/>
        <sz val="11"/>
        <color theme="1"/>
        <rFont val="Calibri"/>
        <family val="2"/>
        <scheme val="minor"/>
      </rPr>
      <t>2</t>
    </r>
  </si>
  <si>
    <t>Days in Month:</t>
  </si>
  <si>
    <t>Sun Zenith</t>
  </si>
  <si>
    <t>Solar Panel Tilt</t>
  </si>
  <si>
    <t>Irradiance</t>
  </si>
  <si>
    <t>Energy Generation per Month: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</si>
  <si>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</si>
  <si>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</si>
  <si>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</si>
  <si>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</si>
  <si>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</si>
  <si>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</si>
  <si>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</si>
  <si>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</si>
  <si>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</si>
  <si>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</si>
  <si>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</si>
  <si>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</si>
  <si>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Energy Generation:</t>
  </si>
  <si>
    <t>Yearly Energy Production:</t>
  </si>
  <si>
    <t>Year:</t>
  </si>
  <si>
    <t>Energy Generated:</t>
  </si>
  <si>
    <t>Yearly Energy Savings</t>
  </si>
  <si>
    <t>System Assumptions:</t>
  </si>
  <si>
    <t>Economic Assumptions:</t>
  </si>
  <si>
    <t>First Year Energy Production Value:</t>
  </si>
  <si>
    <t>Year</t>
  </si>
  <si>
    <t>PVIF</t>
  </si>
  <si>
    <t>Energy Savings</t>
  </si>
  <si>
    <t>REC Income</t>
  </si>
  <si>
    <t>Cash Flow</t>
  </si>
  <si>
    <t>Sum of PV Cash Flow minus System Cost</t>
  </si>
  <si>
    <t>Present Value Cash Flow</t>
  </si>
  <si>
    <t>Running Total Cash Flow</t>
  </si>
  <si>
    <t>Break Even Year:</t>
  </si>
  <si>
    <t>Break Even Year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</si>
</sst>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NumberFormat="1" applyFill="1" applyBorder="1"/>
    <xf numFmtId="0" fontId="1" fillId="0" borderId="0" xfId="0" applyFont="1"/>
    <xf numFmtId="0" fontId="4" fillId="0" borderId="0" xfId="0" applyFont="1"/>
    <xf numFmtId="2" fontId="0" fillId="0" borderId="0" xfId="0" applyNumberFormat="1"/>
    <xf numFmtId="10" fontId="0" fillId="3" borderId="2" xfId="0" applyNumberFormat="1" applyFill="1" applyBorder="1"/>
    <xf numFmtId="0" fontId="0" fillId="0" borderId="2" xfId="0" applyBorder="1"/>
    <xf numFmtId="1" fontId="0" fillId="3" borderId="2" xfId="0" applyNumberFormat="1" applyFill="1" applyBorder="1"/>
    <xf numFmtId="0" fontId="0" fillId="0" borderId="3" xfId="0" applyBorder="1"/>
    <xf numFmtId="0" fontId="0" fillId="0" borderId="0" xfId="0" applyBorder="1"/>
    <xf numFmtId="2" fontId="0" fillId="0" borderId="3" xfId="0" applyNumberFormat="1" applyFill="1" applyBorder="1"/>
    <xf numFmtId="0" fontId="0" fillId="2" borderId="2" xfId="0" applyFill="1" applyBorder="1" applyAlignment="1">
      <alignment horizontal="left"/>
    </xf>
    <xf numFmtId="1" fontId="0" fillId="4" borderId="2" xfId="0" applyNumberFormat="1" applyFill="1" applyBorder="1"/>
    <xf numFmtId="1" fontId="0" fillId="0" borderId="3" xfId="0" applyNumberFormat="1" applyBorder="1"/>
    <xf numFmtId="1" fontId="0" fillId="0" borderId="2" xfId="0" applyNumberFormat="1" applyBorder="1"/>
    <xf numFmtId="44" fontId="0" fillId="0" borderId="0" xfId="0" applyNumberFormat="1"/>
    <xf numFmtId="0" fontId="8" fillId="0" borderId="0" xfId="0" applyFont="1" applyAlignment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1" fontId="0" fillId="0" borderId="0" xfId="0" applyNumberFormat="1" applyBorder="1"/>
    <xf numFmtId="165" fontId="0" fillId="0" borderId="0" xfId="0" applyNumberFormat="1"/>
    <xf numFmtId="0" fontId="0" fillId="0" borderId="3" xfId="0" applyFill="1" applyBorder="1"/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sley_United_Methodist_Church_Economic_Spread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Solar Panels"/>
      <sheetName val="Inverters"/>
      <sheetName val="Energy Generation"/>
      <sheetName val="NPV Calclulation"/>
      <sheetName val="MTC Rebate Sheet"/>
      <sheetName val="Graphs"/>
    </sheetNames>
    <sheetDataSet>
      <sheetData sheetId="0">
        <row r="18">
          <cell r="B18">
            <v>5.0000000000000001E-3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B22" sqref="B22"/>
    </sheetView>
  </sheetViews>
  <sheetFormatPr defaultRowHeight="15"/>
  <cols>
    <col min="1" max="1" width="41.5703125" customWidth="1"/>
    <col min="2" max="2" width="14.140625" customWidth="1"/>
    <col min="3" max="5" width="13.140625" bestFit="1" customWidth="1"/>
  </cols>
  <sheetData>
    <row r="1" spans="1:3" ht="21">
      <c r="A1" s="26" t="s">
        <v>0</v>
      </c>
    </row>
    <row r="2" spans="1:3" ht="13.5" customHeight="1">
      <c r="A2" s="1"/>
    </row>
    <row r="3" spans="1:3" ht="19.5" thickBot="1">
      <c r="A3" s="3" t="s">
        <v>3</v>
      </c>
      <c r="B3" s="2"/>
      <c r="C3" s="2"/>
    </row>
    <row r="4" spans="1:3" ht="15.75" thickTop="1">
      <c r="A4" t="s">
        <v>1</v>
      </c>
      <c r="B4" s="8">
        <v>8</v>
      </c>
      <c r="C4" s="5" t="s">
        <v>25</v>
      </c>
    </row>
    <row r="5" spans="1:3">
      <c r="A5" t="s">
        <v>2</v>
      </c>
      <c r="B5">
        <v>20000</v>
      </c>
      <c r="C5" s="5" t="s">
        <v>17</v>
      </c>
    </row>
    <row r="6" spans="1:3">
      <c r="A6" t="s">
        <v>4</v>
      </c>
      <c r="B6" s="4" t="s">
        <v>15</v>
      </c>
      <c r="C6" s="5" t="s">
        <v>18</v>
      </c>
    </row>
    <row r="7" spans="1:3">
      <c r="C7" s="5"/>
    </row>
    <row r="8" spans="1:3" ht="19.5" thickBot="1">
      <c r="A8" s="3" t="s">
        <v>5</v>
      </c>
      <c r="B8" s="2"/>
      <c r="C8" s="6"/>
    </row>
    <row r="9" spans="1:3" ht="15" customHeight="1" thickTop="1">
      <c r="A9" s="27"/>
      <c r="B9" s="19"/>
      <c r="C9" s="28"/>
    </row>
    <row r="10" spans="1:3" ht="15" customHeight="1">
      <c r="A10" s="29" t="s">
        <v>61</v>
      </c>
      <c r="B10" s="19"/>
      <c r="C10" s="28"/>
    </row>
    <row r="11" spans="1:3">
      <c r="A11" t="s">
        <v>6</v>
      </c>
      <c r="B11">
        <v>25</v>
      </c>
      <c r="C11" s="5" t="s">
        <v>19</v>
      </c>
    </row>
    <row r="12" spans="1:3">
      <c r="A12" t="s">
        <v>7</v>
      </c>
      <c r="B12" s="7">
        <v>5.0000000000000001E-3</v>
      </c>
      <c r="C12" s="5" t="s">
        <v>20</v>
      </c>
    </row>
    <row r="13" spans="1:3">
      <c r="A13" t="s">
        <v>33</v>
      </c>
      <c r="B13" s="7">
        <v>0.15</v>
      </c>
      <c r="C13" s="5" t="s">
        <v>20</v>
      </c>
    </row>
    <row r="14" spans="1:3">
      <c r="A14" t="s">
        <v>34</v>
      </c>
      <c r="B14" s="7">
        <v>0.79490000000000005</v>
      </c>
      <c r="C14" s="5" t="s">
        <v>20</v>
      </c>
    </row>
    <row r="15" spans="1:3">
      <c r="B15" s="7"/>
      <c r="C15" s="5"/>
    </row>
    <row r="16" spans="1:3">
      <c r="A16" s="12" t="s">
        <v>62</v>
      </c>
    </row>
    <row r="17" spans="1:5">
      <c r="A17" t="s">
        <v>8</v>
      </c>
      <c r="B17" s="8">
        <v>0</v>
      </c>
      <c r="C17" s="5" t="s">
        <v>16</v>
      </c>
    </row>
    <row r="18" spans="1:5">
      <c r="A18" t="s">
        <v>9</v>
      </c>
      <c r="B18" s="7">
        <v>0.04</v>
      </c>
      <c r="C18" s="5" t="s">
        <v>20</v>
      </c>
    </row>
    <row r="19" spans="1:5">
      <c r="A19" t="s">
        <v>10</v>
      </c>
      <c r="B19">
        <v>102000</v>
      </c>
      <c r="C19" s="5" t="s">
        <v>21</v>
      </c>
    </row>
    <row r="20" spans="1:5">
      <c r="A20" t="s">
        <v>11</v>
      </c>
      <c r="B20" s="8">
        <v>0.16</v>
      </c>
      <c r="C20" s="5" t="s">
        <v>16</v>
      </c>
    </row>
    <row r="21" spans="1:5">
      <c r="A21" t="s">
        <v>12</v>
      </c>
      <c r="B21" s="7">
        <v>6.0000000000000001E-3</v>
      </c>
      <c r="C21" s="5" t="s">
        <v>20</v>
      </c>
    </row>
    <row r="22" spans="1:5">
      <c r="A22" t="s">
        <v>13</v>
      </c>
      <c r="B22" s="7">
        <v>3.2899999999999999E-2</v>
      </c>
      <c r="C22" s="5" t="s">
        <v>20</v>
      </c>
    </row>
    <row r="23" spans="1:5">
      <c r="B23" s="7"/>
      <c r="C23" s="5"/>
    </row>
    <row r="24" spans="1:5">
      <c r="A24" s="12" t="s">
        <v>26</v>
      </c>
      <c r="D24" s="9"/>
      <c r="E24" s="9"/>
    </row>
    <row r="25" spans="1:5">
      <c r="A25" t="s">
        <v>2</v>
      </c>
      <c r="B25" s="9" t="s">
        <v>29</v>
      </c>
      <c r="C25" s="9" t="s">
        <v>30</v>
      </c>
      <c r="D25" s="10"/>
      <c r="E25" s="10"/>
    </row>
    <row r="26" spans="1:5">
      <c r="A26" t="s">
        <v>27</v>
      </c>
      <c r="B26" s="10">
        <v>3.25</v>
      </c>
      <c r="C26" s="10">
        <v>3</v>
      </c>
      <c r="D26" s="10"/>
      <c r="E26" s="10"/>
    </row>
    <row r="27" spans="1:5">
      <c r="A27" t="s">
        <v>28</v>
      </c>
      <c r="B27" s="10">
        <v>0.25</v>
      </c>
      <c r="C27" s="10">
        <v>0.25</v>
      </c>
      <c r="D27" s="10"/>
      <c r="E27" s="10"/>
    </row>
    <row r="28" spans="1:5">
      <c r="A28" t="s">
        <v>31</v>
      </c>
      <c r="B28" s="11">
        <f>IF(B5&lt;=25000,$B$5,25000)</f>
        <v>20000</v>
      </c>
      <c r="C28" s="11">
        <f>IF(B5&gt;=100000,75000,IF(B5-B28&gt;0,B5-B28,0))</f>
        <v>0</v>
      </c>
    </row>
    <row r="30" spans="1:5" ht="19.5" thickBot="1">
      <c r="A30" s="3" t="s">
        <v>14</v>
      </c>
      <c r="B30" s="2"/>
      <c r="C30" s="2"/>
    </row>
    <row r="31" spans="1:5" ht="15.75" thickTop="1">
      <c r="A31" t="s">
        <v>22</v>
      </c>
      <c r="B31" s="8">
        <f>B4*B5</f>
        <v>160000</v>
      </c>
      <c r="C31" s="5" t="s">
        <v>16</v>
      </c>
    </row>
    <row r="32" spans="1:5">
      <c r="A32" t="s">
        <v>23</v>
      </c>
      <c r="B32" s="8">
        <f>IF(B6="YES", ((B26+B27)*B28)+((C26+C27)*C28), B26*B28 + C26*C28)</f>
        <v>65000</v>
      </c>
      <c r="C32" s="5" t="s">
        <v>16</v>
      </c>
    </row>
    <row r="33" spans="1:3">
      <c r="A33" t="s">
        <v>24</v>
      </c>
      <c r="B33" s="8">
        <f>B31-B32</f>
        <v>95000</v>
      </c>
      <c r="C33" s="5" t="s">
        <v>16</v>
      </c>
    </row>
    <row r="34" spans="1:3">
      <c r="A34" t="s">
        <v>56</v>
      </c>
      <c r="B34" s="30">
        <f>'Energy Generation'!B22</f>
        <v>27248.015831590204</v>
      </c>
      <c r="C34" s="5" t="s">
        <v>21</v>
      </c>
    </row>
    <row r="35" spans="1:3">
      <c r="A35" t="s">
        <v>63</v>
      </c>
      <c r="B35" s="8">
        <f>'Energy Generation'!D26</f>
        <v>4359.6825330544325</v>
      </c>
      <c r="C35" s="5" t="s">
        <v>16</v>
      </c>
    </row>
    <row r="36" spans="1:3">
      <c r="A36" t="s">
        <v>72</v>
      </c>
      <c r="B36" s="4">
        <f>IF('NPV Calculation'!I27&lt;26, 'NPV Calculation'!I27, "&gt;25")</f>
        <v>22</v>
      </c>
      <c r="C36" s="5" t="s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opLeftCell="A10" workbookViewId="0">
      <selection activeCell="H20" sqref="H20"/>
    </sheetView>
  </sheetViews>
  <sheetFormatPr defaultRowHeight="15"/>
  <cols>
    <col min="1" max="1" width="25" customWidth="1"/>
    <col min="2" max="2" width="17" customWidth="1"/>
    <col min="4" max="4" width="20.140625" bestFit="1" customWidth="1"/>
    <col min="5" max="5" width="10.42578125" bestFit="1" customWidth="1"/>
    <col min="6" max="6" width="14.28515625" bestFit="1" customWidth="1"/>
    <col min="7" max="7" width="9.85546875" style="14" bestFit="1" customWidth="1"/>
  </cols>
  <sheetData>
    <row r="1" spans="1:10">
      <c r="A1" s="13" t="s">
        <v>32</v>
      </c>
    </row>
    <row r="3" spans="1:10">
      <c r="A3" t="s">
        <v>33</v>
      </c>
      <c r="B3" s="15">
        <f>Overview!B13</f>
        <v>0.15</v>
      </c>
    </row>
    <row r="4" spans="1:10">
      <c r="A4" t="s">
        <v>34</v>
      </c>
      <c r="B4" s="15">
        <f>Overview!B14</f>
        <v>0.79490000000000005</v>
      </c>
    </row>
    <row r="5" spans="1:10">
      <c r="A5" t="s">
        <v>35</v>
      </c>
      <c r="B5" s="15">
        <f>B4*B3</f>
        <v>0.11923500000000001</v>
      </c>
    </row>
    <row r="6" spans="1:10" ht="17.25">
      <c r="A6" t="s">
        <v>37</v>
      </c>
      <c r="B6" s="17">
        <f>Overview!B5/'Energy Generation'!B3/1000</f>
        <v>133.33333333333334</v>
      </c>
      <c r="C6" t="s">
        <v>36</v>
      </c>
    </row>
    <row r="7" spans="1:10">
      <c r="J7" s="18"/>
    </row>
    <row r="8" spans="1:10" ht="17.25">
      <c r="A8" s="18" t="s">
        <v>38</v>
      </c>
      <c r="B8" s="18"/>
      <c r="C8" s="18"/>
      <c r="D8" s="19" t="s">
        <v>39</v>
      </c>
      <c r="E8" s="18" t="s">
        <v>40</v>
      </c>
      <c r="F8" s="18" t="s">
        <v>41</v>
      </c>
      <c r="G8" s="20" t="s">
        <v>42</v>
      </c>
      <c r="H8" s="18" t="s">
        <v>43</v>
      </c>
      <c r="I8" s="18"/>
    </row>
    <row r="9" spans="1:10">
      <c r="A9" t="s">
        <v>44</v>
      </c>
      <c r="B9">
        <v>1.7</v>
      </c>
      <c r="C9" t="s">
        <v>21</v>
      </c>
      <c r="D9" s="21">
        <v>31</v>
      </c>
      <c r="E9">
        <v>63</v>
      </c>
      <c r="F9">
        <v>42</v>
      </c>
      <c r="G9" s="14">
        <f>(B9/COS(E9*PI()/180))*COS((E9-F9)*PI()/180)</f>
        <v>3.4958588912229449</v>
      </c>
      <c r="H9" s="22">
        <f t="shared" ref="H9:H20" si="0">G9*D9*$B$5*$B$6</f>
        <v>1722.8921042325337</v>
      </c>
      <c r="I9" s="16" t="s">
        <v>21</v>
      </c>
    </row>
    <row r="10" spans="1:10">
      <c r="A10" t="s">
        <v>45</v>
      </c>
      <c r="B10">
        <v>2.4900000000000002</v>
      </c>
      <c r="C10" t="s">
        <v>21</v>
      </c>
      <c r="D10" s="21">
        <v>28</v>
      </c>
      <c r="E10">
        <v>55</v>
      </c>
      <c r="F10">
        <v>42</v>
      </c>
      <c r="G10" s="14">
        <f t="shared" ref="G10:G19" si="1">(B10/COS(E10*PI()/180))*COS((E10-F10)*PI()/180)</f>
        <v>4.2299182943253602</v>
      </c>
      <c r="H10" s="22">
        <f t="shared" si="0"/>
        <v>1882.9227492091684</v>
      </c>
      <c r="I10" s="16" t="s">
        <v>21</v>
      </c>
    </row>
    <row r="11" spans="1:10">
      <c r="A11" t="s">
        <v>46</v>
      </c>
      <c r="B11">
        <v>3.42</v>
      </c>
      <c r="C11" t="s">
        <v>21</v>
      </c>
      <c r="D11" s="21">
        <v>31</v>
      </c>
      <c r="E11">
        <v>44</v>
      </c>
      <c r="F11">
        <v>42</v>
      </c>
      <c r="G11" s="14">
        <f t="shared" si="1"/>
        <v>4.7514632539395416</v>
      </c>
      <c r="H11" s="22">
        <f t="shared" si="0"/>
        <v>2341.7016471450561</v>
      </c>
      <c r="I11" s="16" t="s">
        <v>21</v>
      </c>
    </row>
    <row r="12" spans="1:10">
      <c r="A12" t="s">
        <v>47</v>
      </c>
      <c r="B12">
        <v>4.3499999999999996</v>
      </c>
      <c r="C12" t="s">
        <v>21</v>
      </c>
      <c r="D12" s="21">
        <v>30</v>
      </c>
      <c r="E12">
        <v>32</v>
      </c>
      <c r="F12">
        <v>42</v>
      </c>
      <c r="G12" s="14">
        <f t="shared" si="1"/>
        <v>5.0514985470976388</v>
      </c>
      <c r="H12" s="22">
        <f t="shared" si="0"/>
        <v>2409.2617170527483</v>
      </c>
      <c r="I12" s="16" t="s">
        <v>21</v>
      </c>
    </row>
    <row r="13" spans="1:10">
      <c r="A13" t="s">
        <v>48</v>
      </c>
      <c r="B13">
        <v>5.17</v>
      </c>
      <c r="C13" t="s">
        <v>21</v>
      </c>
      <c r="D13" s="21">
        <v>31</v>
      </c>
      <c r="E13">
        <v>28</v>
      </c>
      <c r="F13">
        <v>42</v>
      </c>
      <c r="G13" s="14">
        <f t="shared" si="1"/>
        <v>5.6814571390404165</v>
      </c>
      <c r="H13" s="22">
        <f t="shared" si="0"/>
        <v>2800.0379734904013</v>
      </c>
      <c r="I13" s="16" t="s">
        <v>21</v>
      </c>
    </row>
    <row r="14" spans="1:10">
      <c r="A14" t="s">
        <v>49</v>
      </c>
      <c r="B14">
        <v>5.58</v>
      </c>
      <c r="C14" t="s">
        <v>21</v>
      </c>
      <c r="D14" s="21">
        <v>30</v>
      </c>
      <c r="E14">
        <v>20</v>
      </c>
      <c r="F14">
        <v>42</v>
      </c>
      <c r="G14" s="14">
        <f t="shared" si="1"/>
        <v>5.5057215455791075</v>
      </c>
      <c r="H14" s="22">
        <f t="shared" si="0"/>
        <v>2625.8988339484999</v>
      </c>
      <c r="I14" s="16" t="s">
        <v>21</v>
      </c>
    </row>
    <row r="15" spans="1:10">
      <c r="A15" t="s">
        <v>50</v>
      </c>
      <c r="B15">
        <v>5.67</v>
      </c>
      <c r="C15" t="s">
        <v>21</v>
      </c>
      <c r="D15" s="21">
        <v>31</v>
      </c>
      <c r="E15">
        <v>22</v>
      </c>
      <c r="F15">
        <v>42</v>
      </c>
      <c r="G15" s="14">
        <f t="shared" si="1"/>
        <v>5.7464947578768548</v>
      </c>
      <c r="H15" s="22">
        <f t="shared" si="0"/>
        <v>2832.0909834825138</v>
      </c>
      <c r="I15" s="16" t="s">
        <v>21</v>
      </c>
    </row>
    <row r="16" spans="1:10">
      <c r="A16" t="s">
        <v>51</v>
      </c>
      <c r="B16">
        <v>5.04</v>
      </c>
      <c r="C16" t="s">
        <v>21</v>
      </c>
      <c r="D16" s="21">
        <v>31</v>
      </c>
      <c r="E16">
        <v>29</v>
      </c>
      <c r="F16">
        <v>42</v>
      </c>
      <c r="G16" s="14">
        <f t="shared" si="1"/>
        <v>5.6148118850183932</v>
      </c>
      <c r="H16" s="22">
        <f t="shared" si="0"/>
        <v>2767.1926597886954</v>
      </c>
      <c r="I16" s="16" t="s">
        <v>21</v>
      </c>
    </row>
    <row r="17" spans="1:9">
      <c r="A17" t="s">
        <v>52</v>
      </c>
      <c r="B17">
        <v>3.91</v>
      </c>
      <c r="C17" t="s">
        <v>21</v>
      </c>
      <c r="D17" s="21">
        <v>30</v>
      </c>
      <c r="E17">
        <v>40</v>
      </c>
      <c r="F17">
        <v>42</v>
      </c>
      <c r="G17" s="14">
        <f t="shared" si="1"/>
        <v>5.101033195586739</v>
      </c>
      <c r="H17" s="22">
        <f t="shared" si="0"/>
        <v>2432.8867723031394</v>
      </c>
      <c r="I17" s="16" t="s">
        <v>21</v>
      </c>
    </row>
    <row r="18" spans="1:9">
      <c r="A18" t="s">
        <v>53</v>
      </c>
      <c r="B18">
        <v>2.78</v>
      </c>
      <c r="C18" t="s">
        <v>21</v>
      </c>
      <c r="D18" s="21">
        <v>31</v>
      </c>
      <c r="E18">
        <v>52</v>
      </c>
      <c r="F18">
        <v>42</v>
      </c>
      <c r="G18" s="14">
        <f t="shared" si="1"/>
        <v>4.4468683896873333</v>
      </c>
      <c r="H18" s="22">
        <f t="shared" si="0"/>
        <v>2191.5857234367263</v>
      </c>
      <c r="I18" s="16" t="s">
        <v>21</v>
      </c>
    </row>
    <row r="19" spans="1:9">
      <c r="A19" t="s">
        <v>54</v>
      </c>
      <c r="B19">
        <v>1.8</v>
      </c>
      <c r="C19" t="s">
        <v>21</v>
      </c>
      <c r="D19" s="21">
        <v>30</v>
      </c>
      <c r="E19">
        <v>61</v>
      </c>
      <c r="F19">
        <v>42</v>
      </c>
      <c r="G19" s="14">
        <f t="shared" si="1"/>
        <v>3.5105191089524981</v>
      </c>
      <c r="H19" s="22">
        <f t="shared" si="0"/>
        <v>1674.3069838238046</v>
      </c>
      <c r="I19" s="16" t="s">
        <v>21</v>
      </c>
    </row>
    <row r="20" spans="1:9">
      <c r="A20" t="s">
        <v>55</v>
      </c>
      <c r="B20">
        <v>1.46</v>
      </c>
      <c r="C20" t="s">
        <v>21</v>
      </c>
      <c r="D20" s="21">
        <v>31</v>
      </c>
      <c r="E20">
        <v>65</v>
      </c>
      <c r="F20">
        <v>42</v>
      </c>
      <c r="G20" s="14">
        <f>(B20/COS(E20*PI()/180))*COS((E20-F20)*PI()/180)</f>
        <v>3.1800260606465356</v>
      </c>
      <c r="H20" s="22">
        <f t="shared" si="0"/>
        <v>1567.2376836769174</v>
      </c>
      <c r="I20" s="16" t="s">
        <v>21</v>
      </c>
    </row>
    <row r="22" spans="1:9">
      <c r="A22" s="18" t="s">
        <v>56</v>
      </c>
      <c r="B22" s="23">
        <f>SUM(H9:H20)</f>
        <v>27248.015831590204</v>
      </c>
      <c r="C22" s="18" t="s">
        <v>21</v>
      </c>
    </row>
    <row r="24" spans="1:9">
      <c r="A24" t="s">
        <v>57</v>
      </c>
    </row>
    <row r="25" spans="1:9">
      <c r="A25" s="18" t="s">
        <v>58</v>
      </c>
      <c r="B25" s="18" t="s">
        <v>59</v>
      </c>
      <c r="C25" s="18"/>
      <c r="D25" t="s">
        <v>60</v>
      </c>
    </row>
    <row r="26" spans="1:9">
      <c r="A26" s="16">
        <v>1</v>
      </c>
      <c r="B26" s="24">
        <f>B22</f>
        <v>27248.015831590204</v>
      </c>
      <c r="C26" s="16" t="s">
        <v>21</v>
      </c>
      <c r="D26" s="8">
        <f>Overview!$B$20*((1+Overview!$B$22)^(A26-1))*((1+Overview!$B$21)^(A26-1))*'Energy Generation'!B26</f>
        <v>4359.6825330544325</v>
      </c>
      <c r="E26" s="25"/>
    </row>
    <row r="27" spans="1:9">
      <c r="A27" s="16">
        <v>2</v>
      </c>
      <c r="B27" s="24">
        <f>B26*(1-'[1]Raw Data'!B18)</f>
        <v>27111.775752432255</v>
      </c>
      <c r="C27" s="16" t="s">
        <v>21</v>
      </c>
      <c r="D27" s="8">
        <f>Overview!$B$20*((1+Overview!$B$22)^(A27-1))*((1+Overview!$B$21)^(A27-1))*'Energy Generation'!B27</f>
        <v>4507.4841109976633</v>
      </c>
      <c r="E27" s="25"/>
    </row>
    <row r="28" spans="1:9">
      <c r="A28" s="16">
        <v>3</v>
      </c>
      <c r="B28" s="24">
        <f>B27*(1-'[1]Raw Data'!B18)</f>
        <v>26976.216873670095</v>
      </c>
      <c r="C28" s="16" t="s">
        <v>21</v>
      </c>
      <c r="D28" s="8">
        <f>Overview!$B$20*((1+Overview!$B$22)^(A28-1))*((1+Overview!$B$21)^(A28-1))*'Energy Generation'!B28</f>
        <v>4660.2964451775879</v>
      </c>
      <c r="E28" s="25"/>
    </row>
    <row r="29" spans="1:9">
      <c r="A29" s="16">
        <v>4</v>
      </c>
      <c r="B29" s="24">
        <f>B28*(1-'[1]Raw Data'!B18)</f>
        <v>26841.335789301746</v>
      </c>
      <c r="C29" s="16" t="s">
        <v>21</v>
      </c>
      <c r="D29" s="8">
        <f>Overview!$B$20*((1+Overview!$B$22)^(A29-1))*((1+Overview!$B$21)^(A29-1))*'Energy Generation'!B29</f>
        <v>4818.2894098162087</v>
      </c>
      <c r="E29" s="25"/>
    </row>
    <row r="30" spans="1:9">
      <c r="A30" s="16">
        <v>5</v>
      </c>
      <c r="B30" s="24">
        <f>B29*(1-'[1]Raw Data'!B18)</f>
        <v>26707.129110355236</v>
      </c>
      <c r="C30" s="16" t="s">
        <v>21</v>
      </c>
      <c r="D30" s="8">
        <f>Overview!$B$20*((1+Overview!$B$22)^(A30-1))*((1+Overview!$B$21)^(A30-1))*'Energy Generation'!B30</f>
        <v>4981.6386381966186</v>
      </c>
      <c r="E30" s="25"/>
    </row>
    <row r="31" spans="1:9">
      <c r="A31" s="16">
        <v>6</v>
      </c>
      <c r="B31" s="24">
        <f>B30*(1-'[1]Raw Data'!B18)</f>
        <v>26573.59346480346</v>
      </c>
      <c r="C31" s="16" t="s">
        <v>21</v>
      </c>
      <c r="D31" s="8">
        <f>Overview!$B$20*((1+Overview!$B$22)^(A31-1))*((1+Overview!$B$21)^(A31-1))*'Energy Generation'!B31</f>
        <v>5150.5257179061991</v>
      </c>
      <c r="E31" s="25"/>
    </row>
    <row r="32" spans="1:9">
      <c r="A32" s="16">
        <v>7</v>
      </c>
      <c r="B32" s="24">
        <f>B31*(1-'[1]Raw Data'!B18)</f>
        <v>26440.725497479441</v>
      </c>
      <c r="C32" s="16" t="s">
        <v>21</v>
      </c>
      <c r="D32" s="8">
        <f>Overview!$B$20*((1+Overview!$B$22)^(A32-1))*((1+Overview!$B$21)^(A32-1))*'Energy Generation'!B32</f>
        <v>5325.1383926989156</v>
      </c>
      <c r="E32" s="25"/>
    </row>
    <row r="33" spans="1:5">
      <c r="A33" s="16">
        <v>8</v>
      </c>
      <c r="B33" s="24">
        <f>B32*(1-'[1]Raw Data'!B18)</f>
        <v>26308.521869992044</v>
      </c>
      <c r="C33" s="16" t="s">
        <v>21</v>
      </c>
      <c r="D33" s="8">
        <f>Overview!$B$20*((1+Overview!$B$22)^(A33-1))*((1+Overview!$B$21)^(A33-1))*'Energy Generation'!B33</f>
        <v>5505.6707712011539</v>
      </c>
      <c r="E33" s="25"/>
    </row>
    <row r="34" spans="1:5">
      <c r="A34" s="16">
        <v>9</v>
      </c>
      <c r="B34" s="24">
        <f>B33*(1-'[1]Raw Data'!B18)</f>
        <v>26176.979260642085</v>
      </c>
      <c r="C34" s="16" t="s">
        <v>21</v>
      </c>
      <c r="D34" s="8">
        <f>Overview!$B$20*((1+Overview!$B$22)^(A34-1))*((1+Overview!$B$21)^(A34-1))*'Energy Generation'!B34</f>
        <v>5692.3235426930596</v>
      </c>
      <c r="E34" s="25"/>
    </row>
    <row r="35" spans="1:5">
      <c r="A35" s="16">
        <v>10</v>
      </c>
      <c r="B35" s="24">
        <f>B34*(1-'[1]Raw Data'!B18)</f>
        <v>26046.094364338875</v>
      </c>
      <c r="C35" s="16" t="s">
        <v>21</v>
      </c>
      <c r="D35" s="8">
        <f>Overview!$B$20*((1+Overview!$B$22)^(A35-1))*((1+Overview!$B$21)^(A35-1))*'Energy Generation'!B35</f>
        <v>5885.3042002052898</v>
      </c>
      <c r="E35" s="25"/>
    </row>
    <row r="36" spans="1:5">
      <c r="A36" s="16">
        <v>11</v>
      </c>
      <c r="B36" s="24">
        <f>B35*(1-'[1]Raw Data'!B18)</f>
        <v>25915.86389251718</v>
      </c>
      <c r="C36" s="16" t="s">
        <v>21</v>
      </c>
      <c r="D36" s="8">
        <f>Overview!$B$20*((1+Overview!$B$22)^(A36-1))*((1+Overview!$B$21)^(A36-1))*'Energy Generation'!B36</f>
        <v>6084.8272711791833</v>
      </c>
      <c r="E36" s="25"/>
    </row>
    <row r="37" spans="1:5">
      <c r="A37" s="16">
        <v>12</v>
      </c>
      <c r="B37" s="24">
        <f>B36*(1-'[1]Raw Data'!B18)</f>
        <v>25786.284573054592</v>
      </c>
      <c r="C37" s="16" t="s">
        <v>21</v>
      </c>
      <c r="D37" s="8">
        <f>Overview!$B$20*((1+Overview!$B$22)^(A37-1))*((1+Overview!$B$21)^(A37-1))*'Energy Generation'!B37</f>
        <v>6291.1145559467277</v>
      </c>
      <c r="E37" s="25"/>
    </row>
    <row r="38" spans="1:5">
      <c r="A38" s="16">
        <v>13</v>
      </c>
      <c r="B38" s="24">
        <f>B37*(1-'[1]Raw Data'!B18)</f>
        <v>25657.353150189319</v>
      </c>
      <c r="C38" s="16" t="s">
        <v>21</v>
      </c>
      <c r="D38" s="8">
        <f>Overview!$B$20*((1+Overview!$B$22)^(A38-1))*((1+Overview!$B$21)^(A38-1))*'Energy Generation'!B38</f>
        <v>6504.3953742954673</v>
      </c>
      <c r="E38" s="25"/>
    </row>
    <row r="39" spans="1:5">
      <c r="A39" s="16">
        <v>14</v>
      </c>
      <c r="B39" s="24">
        <f>B38*(1-'[1]Raw Data'!B18)</f>
        <v>25529.066384438374</v>
      </c>
      <c r="C39" s="16" t="s">
        <v>21</v>
      </c>
      <c r="D39" s="8">
        <f>Overview!$B$20*((1+Overview!$B$22)^(A39-1))*((1+Overview!$B$21)^(A39-1))*'Energy Generation'!B39</f>
        <v>6724.9068203924344</v>
      </c>
      <c r="E39" s="25"/>
    </row>
    <row r="40" spans="1:5">
      <c r="A40" s="16">
        <v>15</v>
      </c>
      <c r="B40" s="24">
        <f>B39*(1-'[1]Raw Data'!B18)</f>
        <v>25401.421052516183</v>
      </c>
      <c r="C40" s="16" t="s">
        <v>21</v>
      </c>
      <c r="D40" s="8">
        <f>Overview!$B$20*((1+Overview!$B$22)^(A40-1))*((1+Overview!$B$21)^(A40-1))*'Energy Generation'!B40</f>
        <v>6952.8940263504846</v>
      </c>
      <c r="E40" s="25"/>
    </row>
    <row r="41" spans="1:5">
      <c r="A41" s="16">
        <v>16</v>
      </c>
      <c r="B41" s="24">
        <f>B40*(1-'[1]Raw Data'!B18)</f>
        <v>25274.413947253601</v>
      </c>
      <c r="C41" s="16" t="s">
        <v>21</v>
      </c>
      <c r="D41" s="8">
        <f>Overview!$B$20*((1+Overview!$B$22)^(A41-1))*((1+Overview!$B$21)^(A41-1))*'Energy Generation'!B41</f>
        <v>7188.6104347300361</v>
      </c>
      <c r="E41" s="25"/>
    </row>
    <row r="42" spans="1:5">
      <c r="A42" s="16">
        <v>17</v>
      </c>
      <c r="B42" s="24">
        <f>B41*(1-'[1]Raw Data'!B18)</f>
        <v>25148.041877517331</v>
      </c>
      <c r="C42" s="16" t="s">
        <v>21</v>
      </c>
      <c r="D42" s="8">
        <f>Overview!$B$20*((1+Overview!$B$22)^(A42-1))*((1+Overview!$B$21)^(A42-1))*'Energy Generation'!B42</f>
        <v>7432.3180802791467</v>
      </c>
      <c r="E42" s="25"/>
    </row>
    <row r="43" spans="1:5">
      <c r="A43" s="16">
        <v>18</v>
      </c>
      <c r="B43" s="24">
        <f>B42*(1-'[1]Raw Data'!B18)</f>
        <v>25022.301668129745</v>
      </c>
      <c r="C43" s="16" t="s">
        <v>21</v>
      </c>
      <c r="D43" s="8">
        <f>Overview!$B$20*((1+Overview!$B$22)^(A43-1))*((1+Overview!$B$21)^(A43-1))*'Energy Generation'!B43</f>
        <v>7684.2878812250947</v>
      </c>
      <c r="E43" s="25"/>
    </row>
    <row r="44" spans="1:5">
      <c r="A44" s="16">
        <v>19</v>
      </c>
      <c r="B44" s="24">
        <f>B43*(1-'[1]Raw Data'!B18)</f>
        <v>24897.190159789097</v>
      </c>
      <c r="C44" s="16" t="s">
        <v>21</v>
      </c>
      <c r="D44" s="8">
        <f>Overview!$B$20*((1+Overview!$B$22)^(A44-1))*((1+Overview!$B$21)^(A44-1))*'Energy Generation'!B44</f>
        <v>7944.7999404413422</v>
      </c>
      <c r="E44" s="25"/>
    </row>
    <row r="45" spans="1:5">
      <c r="A45" s="16">
        <v>20</v>
      </c>
      <c r="B45" s="24">
        <f>B44*(1-'[1]Raw Data'!B18)</f>
        <v>24772.704208990152</v>
      </c>
      <c r="C45" s="16" t="s">
        <v>21</v>
      </c>
      <c r="D45" s="8">
        <f>Overview!$B$20*((1+Overview!$B$22)^(A45-1))*((1+Overview!$B$21)^(A45-1))*'Energy Generation'!B45</f>
        <v>8214.1438568245903</v>
      </c>
      <c r="E45" s="25"/>
    </row>
    <row r="46" spans="1:5">
      <c r="A46" s="16">
        <v>21</v>
      </c>
      <c r="B46" s="24">
        <f>B45*(1-'[1]Raw Data'!B18)</f>
        <v>24648.840687945201</v>
      </c>
      <c r="C46" s="16" t="s">
        <v>21</v>
      </c>
      <c r="D46" s="8">
        <f>Overview!$B$20*((1+Overview!$B$22)^(A46-1))*((1+Overview!$B$21)^(A46-1))*'Energy Generation'!B46</f>
        <v>8492.6190472281451</v>
      </c>
      <c r="E46" s="25"/>
    </row>
    <row r="47" spans="1:5">
      <c r="A47" s="16">
        <v>22</v>
      </c>
      <c r="B47" s="24">
        <f>B46*(1-'[1]Raw Data'!B18)</f>
        <v>24525.596484505477</v>
      </c>
      <c r="C47" s="16" t="s">
        <v>21</v>
      </c>
      <c r="D47" s="8">
        <f>Overview!$B$20*((1+Overview!$B$22)^(A47-1))*((1+Overview!$B$21)^(A47-1))*'Energy Generation'!B47</f>
        <v>8780.535079309413</v>
      </c>
      <c r="E47" s="25"/>
    </row>
    <row r="48" spans="1:5">
      <c r="A48" s="16">
        <v>23</v>
      </c>
      <c r="B48" s="24">
        <f>B47*(1-'[1]Raw Data'!B18)</f>
        <v>24402.968502082949</v>
      </c>
      <c r="C48" s="16" t="s">
        <v>21</v>
      </c>
      <c r="D48" s="8">
        <f>Overview!$B$20*((1+Overview!$B$22)^(A48-1))*((1+Overview!$B$21)^(A48-1))*'Energy Generation'!B48</f>
        <v>9078.2120156616093</v>
      </c>
      <c r="E48" s="25"/>
    </row>
    <row r="49" spans="1:5">
      <c r="A49" s="16">
        <v>24</v>
      </c>
      <c r="B49" s="24">
        <f>B48*(1-'[1]Raw Data'!B18)</f>
        <v>24280.953659572533</v>
      </c>
      <c r="C49" s="16" t="s">
        <v>21</v>
      </c>
      <c r="D49" s="8">
        <f>Overview!$B$20*((1+Overview!$B$22)^(A49-1))*((1+Overview!$B$21)^(A49-1))*'Energy Generation'!B49</f>
        <v>9385.9807696121206</v>
      </c>
      <c r="E49" s="25"/>
    </row>
    <row r="50" spans="1:5">
      <c r="A50" s="16">
        <v>25</v>
      </c>
      <c r="B50" s="24">
        <f>B49*(1-'[1]Raw Data'!B18)</f>
        <v>24159.54889127467</v>
      </c>
      <c r="C50" s="16" t="s">
        <v>21</v>
      </c>
      <c r="D50" s="8">
        <f>Overview!$B$20*((1+Overview!$B$22)^(A50-1))*((1+Overview!$B$21)^(A50-1))*'Energy Generation'!B50</f>
        <v>9704.1834730831833</v>
      </c>
      <c r="E50" s="25"/>
    </row>
    <row r="51" spans="1:5">
      <c r="A51" s="19"/>
      <c r="B51" s="31"/>
      <c r="C51" s="19"/>
      <c r="D51" s="8"/>
      <c r="E51" s="25"/>
    </row>
    <row r="52" spans="1:5">
      <c r="A52" s="19"/>
      <c r="B52" s="31"/>
      <c r="C52" s="19"/>
      <c r="D52" s="8"/>
      <c r="E52" s="25"/>
    </row>
    <row r="53" spans="1:5">
      <c r="A53" s="19"/>
      <c r="B53" s="31"/>
      <c r="C53" s="19"/>
      <c r="D53" s="8"/>
      <c r="E53" s="25"/>
    </row>
    <row r="54" spans="1:5">
      <c r="A54" s="19"/>
      <c r="B54" s="31"/>
      <c r="C54" s="19"/>
      <c r="D54" s="8"/>
      <c r="E54" s="25"/>
    </row>
    <row r="55" spans="1:5">
      <c r="A55" s="19"/>
      <c r="B55" s="31"/>
      <c r="C55" s="19"/>
      <c r="D55" s="8"/>
      <c r="E55" s="25"/>
    </row>
    <row r="56" spans="1:5">
      <c r="A56" s="19"/>
      <c r="B56" s="31"/>
      <c r="C56" s="19"/>
      <c r="D56" s="8"/>
      <c r="E56" s="25"/>
    </row>
    <row r="57" spans="1:5">
      <c r="A57" s="19"/>
      <c r="B57" s="31"/>
      <c r="C57" s="19"/>
      <c r="D57" s="8"/>
      <c r="E57" s="25"/>
    </row>
    <row r="58" spans="1:5">
      <c r="A58" s="19"/>
      <c r="B58" s="31"/>
      <c r="C58" s="19"/>
      <c r="D58" s="8"/>
      <c r="E58" s="25"/>
    </row>
    <row r="59" spans="1:5">
      <c r="A59" s="19"/>
      <c r="B59" s="31"/>
      <c r="C59" s="19"/>
      <c r="D59" s="8"/>
      <c r="E59" s="25"/>
    </row>
    <row r="60" spans="1:5">
      <c r="A60" s="19"/>
      <c r="B60" s="31"/>
      <c r="C60" s="19"/>
      <c r="D60" s="8"/>
      <c r="E60" s="25"/>
    </row>
    <row r="61" spans="1:5">
      <c r="A61" s="19"/>
      <c r="B61" s="31"/>
      <c r="C61" s="19"/>
      <c r="D61" s="8"/>
      <c r="E61" s="25"/>
    </row>
    <row r="62" spans="1:5">
      <c r="A62" s="19"/>
      <c r="B62" s="31"/>
      <c r="C62" s="19"/>
      <c r="D62" s="8"/>
      <c r="E62" s="25"/>
    </row>
    <row r="63" spans="1:5">
      <c r="A63" s="19"/>
      <c r="B63" s="31"/>
      <c r="C63" s="19"/>
      <c r="D63" s="8"/>
      <c r="E63" s="25"/>
    </row>
    <row r="64" spans="1:5">
      <c r="A64" s="19"/>
      <c r="B64" s="31"/>
      <c r="C64" s="19"/>
      <c r="D64" s="8"/>
      <c r="E64" s="25"/>
    </row>
    <row r="65" spans="1:5">
      <c r="A65" s="19"/>
      <c r="B65" s="31"/>
      <c r="C65" s="19"/>
      <c r="D65" s="8"/>
      <c r="E65" s="2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16" sqref="G16"/>
    </sheetView>
  </sheetViews>
  <sheetFormatPr defaultRowHeight="15"/>
  <cols>
    <col min="1" max="1" width="4.85546875" bestFit="1" customWidth="1"/>
    <col min="2" max="2" width="14.140625" customWidth="1"/>
    <col min="3" max="3" width="14.140625" bestFit="1" customWidth="1"/>
    <col min="4" max="4" width="11.28515625" bestFit="1" customWidth="1"/>
    <col min="5" max="5" width="11.7109375" customWidth="1"/>
    <col min="6" max="6" width="23.140625" bestFit="1" customWidth="1"/>
    <col min="7" max="7" width="23.140625" customWidth="1"/>
    <col min="8" max="8" width="37.140625" bestFit="1" customWidth="1"/>
    <col min="9" max="9" width="15.140625" bestFit="1" customWidth="1"/>
    <col min="10" max="10" width="37.140625" bestFit="1" customWidth="1"/>
  </cols>
  <sheetData>
    <row r="1" spans="1:9">
      <c r="A1" s="18" t="s">
        <v>64</v>
      </c>
      <c r="B1" s="18" t="s">
        <v>65</v>
      </c>
      <c r="C1" s="18" t="s">
        <v>66</v>
      </c>
      <c r="D1" s="18" t="s">
        <v>67</v>
      </c>
      <c r="E1" s="18" t="s">
        <v>68</v>
      </c>
      <c r="F1" s="33" t="s">
        <v>70</v>
      </c>
      <c r="G1" s="33" t="s">
        <v>71</v>
      </c>
      <c r="H1" s="33" t="s">
        <v>69</v>
      </c>
      <c r="I1" s="33" t="s">
        <v>73</v>
      </c>
    </row>
    <row r="2" spans="1:9">
      <c r="A2">
        <v>1</v>
      </c>
      <c r="B2" s="32">
        <f>1/((1+Overview!$B$22)^(A:A-1))</f>
        <v>1</v>
      </c>
      <c r="C2" s="8">
        <f>'Energy Generation'!D26</f>
        <v>4359.6825330544325</v>
      </c>
      <c r="D2" s="8">
        <f>Overview!$B$17*((1+Overview!$B$18)^(A2))*'Energy Generation'!B26</f>
        <v>0</v>
      </c>
      <c r="E2" s="8">
        <f>C2+D2</f>
        <v>4359.6825330544325</v>
      </c>
      <c r="F2" s="8">
        <f>E2*B2</f>
        <v>4359.6825330544325</v>
      </c>
      <c r="G2" s="8">
        <f>SUM($F$2:F2)</f>
        <v>4359.6825330544325</v>
      </c>
      <c r="H2" s="8">
        <f>G2-Overview!$B$33</f>
        <v>-90640.317466945562</v>
      </c>
      <c r="I2">
        <v>1</v>
      </c>
    </row>
    <row r="3" spans="1:9">
      <c r="A3">
        <v>2</v>
      </c>
      <c r="B3" s="32">
        <f>1/((1+Overview!$B$22)^(A:A-1))</f>
        <v>0.96814793300416313</v>
      </c>
      <c r="C3" s="8">
        <f>'Energy Generation'!D27</f>
        <v>4507.4841109976633</v>
      </c>
      <c r="D3" s="8">
        <f>Overview!$B$17*((1+Overview!$B$18)^(A3))*'Energy Generation'!B27</f>
        <v>0</v>
      </c>
      <c r="E3" s="8">
        <f t="shared" ref="E3:E26" si="0">C3+D3</f>
        <v>4507.4841109976633</v>
      </c>
      <c r="F3" s="8">
        <f t="shared" ref="F3:F26" si="1">E3*B3</f>
        <v>4363.9114251114952</v>
      </c>
      <c r="G3" s="8">
        <f>SUM($F$2:F3)</f>
        <v>8723.5939581659277</v>
      </c>
      <c r="H3" s="8">
        <f>G3-Overview!$B$33</f>
        <v>-86276.406041834067</v>
      </c>
      <c r="I3">
        <f>IF(H2&lt;=0, I2+1, I2)</f>
        <v>2</v>
      </c>
    </row>
    <row r="4" spans="1:9">
      <c r="A4">
        <v>3</v>
      </c>
      <c r="B4" s="32">
        <f>1/((1+Overview!$B$22)^(A:A-1))</f>
        <v>0.93731042018023347</v>
      </c>
      <c r="C4" s="8">
        <f>'Energy Generation'!D28</f>
        <v>4660.2964451775879</v>
      </c>
      <c r="D4" s="8">
        <f>Overview!$B$17*((1+Overview!$B$18)^(A4))*'Energy Generation'!B28</f>
        <v>0</v>
      </c>
      <c r="E4" s="8">
        <f t="shared" si="0"/>
        <v>4660.2964451775879</v>
      </c>
      <c r="F4" s="8">
        <f t="shared" si="1"/>
        <v>4368.1444191938535</v>
      </c>
      <c r="G4" s="8">
        <f>SUM($F$2:F4)</f>
        <v>13091.738377359781</v>
      </c>
      <c r="H4" s="8">
        <f>G4-Overview!$B$33</f>
        <v>-81908.261622640217</v>
      </c>
      <c r="I4">
        <f t="shared" ref="I4:I27" si="2">IF(H3&lt;=0, I3+1, I3)</f>
        <v>3</v>
      </c>
    </row>
    <row r="5" spans="1:9">
      <c r="A5">
        <v>4</v>
      </c>
      <c r="B5" s="32">
        <f>1/((1+Overview!$B$22)^(A:A-1))</f>
        <v>0.9074551458807566</v>
      </c>
      <c r="C5" s="8">
        <f>'Energy Generation'!D29</f>
        <v>4818.2894098162087</v>
      </c>
      <c r="D5" s="8">
        <f>Overview!$B$17*((1+Overview!$B$18)^(A5))*'Energy Generation'!B29</f>
        <v>0</v>
      </c>
      <c r="E5" s="8">
        <f t="shared" si="0"/>
        <v>4818.2894098162087</v>
      </c>
      <c r="F5" s="8">
        <f t="shared" si="1"/>
        <v>4372.3815192804723</v>
      </c>
      <c r="G5" s="8">
        <f>SUM($F$2:F5)</f>
        <v>17464.119896640252</v>
      </c>
      <c r="H5" s="8">
        <f>G5-Overview!$B$33</f>
        <v>-77535.880103359756</v>
      </c>
      <c r="I5">
        <f t="shared" si="2"/>
        <v>4</v>
      </c>
    </row>
    <row r="6" spans="1:9">
      <c r="A6">
        <v>5</v>
      </c>
      <c r="B6" s="32">
        <f>1/((1+Overview!$B$22)^(A:A-1))</f>
        <v>0.87855082377844584</v>
      </c>
      <c r="C6" s="8">
        <f>'Energy Generation'!D30</f>
        <v>4981.6386381966186</v>
      </c>
      <c r="D6" s="8">
        <f>Overview!$B$17*((1+Overview!$B$18)^(A6))*'Energy Generation'!B30</f>
        <v>0</v>
      </c>
      <c r="E6" s="8">
        <f t="shared" si="0"/>
        <v>4981.6386381966186</v>
      </c>
      <c r="F6" s="8">
        <f t="shared" si="1"/>
        <v>4376.6227293541742</v>
      </c>
      <c r="G6" s="8">
        <f>SUM($F$2:F6)</f>
        <v>21840.742625994426</v>
      </c>
      <c r="H6" s="8">
        <f>G6-Overview!$B$33</f>
        <v>-73159.257374005567</v>
      </c>
      <c r="I6">
        <f t="shared" si="2"/>
        <v>5</v>
      </c>
    </row>
    <row r="7" spans="1:9">
      <c r="A7">
        <v>6</v>
      </c>
      <c r="B7" s="32">
        <f>1/((1+Overview!$B$22)^(A:A-1))</f>
        <v>0.85056716408020705</v>
      </c>
      <c r="C7" s="8">
        <f>'Energy Generation'!D31</f>
        <v>5150.5257179061991</v>
      </c>
      <c r="D7" s="8">
        <f>Overview!$B$17*((1+Overview!$B$18)^(A7))*'Energy Generation'!B31</f>
        <v>0</v>
      </c>
      <c r="E7" s="8">
        <f t="shared" si="0"/>
        <v>5150.5257179061991</v>
      </c>
      <c r="F7" s="8">
        <f t="shared" si="1"/>
        <v>4380.8680534016485</v>
      </c>
      <c r="G7" s="8">
        <f>SUM($F$2:F7)</f>
        <v>26221.610679396075</v>
      </c>
      <c r="H7" s="8">
        <f>G7-Overview!$B$33</f>
        <v>-68778.389320603921</v>
      </c>
      <c r="I7">
        <f t="shared" si="2"/>
        <v>6</v>
      </c>
    </row>
    <row r="8" spans="1:9">
      <c r="A8">
        <v>7</v>
      </c>
      <c r="B8" s="32">
        <f>1/((1+Overview!$B$22)^(A:A-1))</f>
        <v>0.82347484178546537</v>
      </c>
      <c r="C8" s="8">
        <f>'Energy Generation'!D32</f>
        <v>5325.1383926989156</v>
      </c>
      <c r="D8" s="8">
        <f>Overview!$B$17*((1+Overview!$B$18)^(A8))*'Energy Generation'!B32</f>
        <v>0</v>
      </c>
      <c r="E8" s="8">
        <f t="shared" si="0"/>
        <v>5325.1383926989156</v>
      </c>
      <c r="F8" s="8">
        <f t="shared" si="1"/>
        <v>4385.1174954134467</v>
      </c>
      <c r="G8" s="8">
        <f>SUM($F$2:F8)</f>
        <v>30606.728174809523</v>
      </c>
      <c r="H8" s="8">
        <f>G8-Overview!$B$33</f>
        <v>-64393.271825190473</v>
      </c>
      <c r="I8">
        <f t="shared" si="2"/>
        <v>7</v>
      </c>
    </row>
    <row r="9" spans="1:9">
      <c r="A9">
        <v>8</v>
      </c>
      <c r="B9" s="32">
        <f>1/((1+Overview!$B$22)^(A:A-1))</f>
        <v>0.79724546595552848</v>
      </c>
      <c r="C9" s="8">
        <f>'Energy Generation'!D33</f>
        <v>5505.6707712011539</v>
      </c>
      <c r="D9" s="8">
        <f>Overview!$B$17*((1+Overview!$B$18)^(A9))*'Energy Generation'!B33</f>
        <v>0</v>
      </c>
      <c r="E9" s="8">
        <f t="shared" si="0"/>
        <v>5505.6707712011539</v>
      </c>
      <c r="F9" s="8">
        <f t="shared" si="1"/>
        <v>4389.3710593839978</v>
      </c>
      <c r="G9" s="8">
        <f>SUM($F$2:F9)</f>
        <v>34996.09923419352</v>
      </c>
      <c r="H9" s="8">
        <f>G9-Overview!$B$33</f>
        <v>-60003.90076580648</v>
      </c>
      <c r="I9">
        <f t="shared" si="2"/>
        <v>8</v>
      </c>
    </row>
    <row r="10" spans="1:9">
      <c r="A10">
        <v>9</v>
      </c>
      <c r="B10" s="32">
        <f>1/((1+Overview!$B$22)^(A:A-1))</f>
        <v>0.77185154996178573</v>
      </c>
      <c r="C10" s="8">
        <f>'Energy Generation'!D34</f>
        <v>5692.3235426930596</v>
      </c>
      <c r="D10" s="8">
        <f>Overview!$B$17*((1+Overview!$B$18)^(A10))*'Energy Generation'!B34</f>
        <v>0</v>
      </c>
      <c r="E10" s="8">
        <f t="shared" si="0"/>
        <v>5692.3235426930596</v>
      </c>
      <c r="F10" s="8">
        <f t="shared" si="1"/>
        <v>4393.6287493116015</v>
      </c>
      <c r="G10" s="8">
        <f>SUM($F$2:F10)</f>
        <v>39389.727983505123</v>
      </c>
      <c r="H10" s="8">
        <f>G10-Overview!$B$33</f>
        <v>-55610.272016494877</v>
      </c>
      <c r="I10">
        <f t="shared" si="2"/>
        <v>9</v>
      </c>
    </row>
    <row r="11" spans="1:9">
      <c r="A11">
        <v>10</v>
      </c>
      <c r="B11" s="32">
        <f>1/((1+Overview!$B$22)^(A:A-1))</f>
        <v>0.74726648268156248</v>
      </c>
      <c r="C11" s="8">
        <f>'Energy Generation'!D35</f>
        <v>5885.3042002052898</v>
      </c>
      <c r="D11" s="8">
        <f>Overview!$B$17*((1+Overview!$B$18)^(A11))*'Energy Generation'!B35</f>
        <v>0</v>
      </c>
      <c r="E11" s="8">
        <f t="shared" si="0"/>
        <v>5885.3042002052898</v>
      </c>
      <c r="F11" s="8">
        <f t="shared" si="1"/>
        <v>4397.8905691984328</v>
      </c>
      <c r="G11" s="8">
        <f>SUM($F$2:F11)</f>
        <v>43787.618552703556</v>
      </c>
      <c r="H11" s="8">
        <f>G11-Overview!$B$33</f>
        <v>-51212.381447296444</v>
      </c>
      <c r="I11">
        <f t="shared" si="2"/>
        <v>10</v>
      </c>
    </row>
    <row r="12" spans="1:9">
      <c r="A12">
        <v>11</v>
      </c>
      <c r="B12" s="32">
        <f>1/((1+Overview!$B$22)^(A:A-1))</f>
        <v>0.72346450061144585</v>
      </c>
      <c r="C12" s="8">
        <f>'Energy Generation'!D36</f>
        <v>6084.8272711791833</v>
      </c>
      <c r="D12" s="8">
        <f>Overview!$B$17*((1+Overview!$B$18)^(A12))*'Energy Generation'!B36</f>
        <v>0</v>
      </c>
      <c r="E12" s="8">
        <f t="shared" si="0"/>
        <v>6084.8272711791833</v>
      </c>
      <c r="F12" s="8">
        <f t="shared" si="1"/>
        <v>4402.1565230505548</v>
      </c>
      <c r="G12" s="8">
        <f>SUM($F$2:F12)</f>
        <v>48189.775075754107</v>
      </c>
      <c r="H12" s="8">
        <f>G12-Overview!$B$33</f>
        <v>-46810.224924245893</v>
      </c>
      <c r="I12">
        <f t="shared" si="2"/>
        <v>11</v>
      </c>
    </row>
    <row r="13" spans="1:9">
      <c r="A13">
        <v>12</v>
      </c>
      <c r="B13" s="32">
        <f>1/((1+Overview!$B$22)^(A:A-1))</f>
        <v>0.70042066086886035</v>
      </c>
      <c r="C13" s="8">
        <f>'Energy Generation'!D37</f>
        <v>6291.1145559467277</v>
      </c>
      <c r="D13" s="8">
        <f>Overview!$B$17*((1+Overview!$B$18)^(A13))*'Energy Generation'!B37</f>
        <v>0</v>
      </c>
      <c r="E13" s="8">
        <f t="shared" si="0"/>
        <v>6291.1145559467277</v>
      </c>
      <c r="F13" s="8">
        <f t="shared" si="1"/>
        <v>4406.4266148779143</v>
      </c>
      <c r="G13" s="8">
        <f>SUM($F$2:F13)</f>
        <v>52596.20169063202</v>
      </c>
      <c r="H13" s="8">
        <f>G13-Overview!$B$33</f>
        <v>-42403.79830936798</v>
      </c>
      <c r="I13">
        <f t="shared" si="2"/>
        <v>12</v>
      </c>
    </row>
    <row r="14" spans="1:9">
      <c r="A14">
        <v>13</v>
      </c>
      <c r="B14" s="32">
        <f>1/((1+Overview!$B$22)^(A:A-1))</f>
        <v>0.67811081505359716</v>
      </c>
      <c r="C14" s="8">
        <f>'Energy Generation'!D38</f>
        <v>6504.3953742954673</v>
      </c>
      <c r="D14" s="8">
        <f>Overview!$B$17*((1+Overview!$B$18)^(A14))*'Energy Generation'!B38</f>
        <v>0</v>
      </c>
      <c r="E14" s="8">
        <f t="shared" si="0"/>
        <v>6504.3953742954673</v>
      </c>
      <c r="F14" s="8">
        <f t="shared" si="1"/>
        <v>4410.7008486943469</v>
      </c>
      <c r="G14" s="8">
        <f>SUM($F$2:F14)</f>
        <v>57006.902539326366</v>
      </c>
      <c r="H14" s="8">
        <f>G14-Overview!$B$33</f>
        <v>-37993.097460673634</v>
      </c>
      <c r="I14">
        <f t="shared" si="2"/>
        <v>13</v>
      </c>
    </row>
    <row r="15" spans="1:9">
      <c r="A15">
        <v>14</v>
      </c>
      <c r="B15" s="32">
        <f>1/((1+Overview!$B$22)^(A:A-1))</f>
        <v>0.65651158394190834</v>
      </c>
      <c r="C15" s="8">
        <f>'Energy Generation'!D39</f>
        <v>6724.9068203924344</v>
      </c>
      <c r="D15" s="8">
        <f>Overview!$B$17*((1+Overview!$B$18)^(A15))*'Energy Generation'!B39</f>
        <v>0</v>
      </c>
      <c r="E15" s="8">
        <f t="shared" si="0"/>
        <v>6724.9068203924344</v>
      </c>
      <c r="F15" s="8">
        <f t="shared" si="1"/>
        <v>4414.9792285175799</v>
      </c>
      <c r="G15" s="8">
        <f>SUM($F$2:F15)</f>
        <v>61421.881767843945</v>
      </c>
      <c r="H15" s="8">
        <f>G15-Overview!$B$33</f>
        <v>-33578.118232156055</v>
      </c>
      <c r="I15">
        <f t="shared" si="2"/>
        <v>14</v>
      </c>
    </row>
    <row r="16" spans="1:9">
      <c r="A16">
        <v>15</v>
      </c>
      <c r="B16" s="32">
        <f>1/((1+Overview!$B$22)^(A:A-1))</f>
        <v>0.63560033298664775</v>
      </c>
      <c r="C16" s="8">
        <f>'Energy Generation'!D40</f>
        <v>6952.8940263504846</v>
      </c>
      <c r="D16" s="8">
        <f>Overview!$B$17*((1+Overview!$B$18)^(A16))*'Energy Generation'!B40</f>
        <v>0</v>
      </c>
      <c r="E16" s="8">
        <f t="shared" si="0"/>
        <v>6952.8940263504846</v>
      </c>
      <c r="F16" s="8">
        <f t="shared" si="1"/>
        <v>4419.2617583692418</v>
      </c>
      <c r="G16" s="8">
        <f>SUM($F$2:F16)</f>
        <v>65841.143526213185</v>
      </c>
      <c r="H16" s="8">
        <f>G16-Overview!$B$33</f>
        <v>-29158.856473786815</v>
      </c>
      <c r="I16">
        <f t="shared" si="2"/>
        <v>15</v>
      </c>
    </row>
    <row r="17" spans="1:9">
      <c r="A17">
        <v>16</v>
      </c>
      <c r="B17" s="32">
        <f>1/((1+Overview!$B$22)^(A:A-1))</f>
        <v>0.61535514859778084</v>
      </c>
      <c r="C17" s="8">
        <f>'Energy Generation'!D41</f>
        <v>7188.6104347300361</v>
      </c>
      <c r="D17" s="8">
        <f>Overview!$B$17*((1+Overview!$B$18)^(A17))*'Energy Generation'!B41</f>
        <v>0</v>
      </c>
      <c r="E17" s="8">
        <f t="shared" si="0"/>
        <v>7188.6104347300361</v>
      </c>
      <c r="F17" s="8">
        <f t="shared" si="1"/>
        <v>4423.5484422748596</v>
      </c>
      <c r="G17" s="8">
        <f>SUM($F$2:F17)</f>
        <v>70264.691968488041</v>
      </c>
      <c r="H17" s="8">
        <f>G17-Overview!$B$33</f>
        <v>-24735.308031511959</v>
      </c>
      <c r="I17">
        <f t="shared" si="2"/>
        <v>16</v>
      </c>
    </row>
    <row r="18" spans="1:9">
      <c r="A18">
        <v>17</v>
      </c>
      <c r="B18" s="32">
        <f>1/((1+Overview!$B$22)^(A:A-1))</f>
        <v>0.59575481517841111</v>
      </c>
      <c r="C18" s="8">
        <f>'Energy Generation'!D42</f>
        <v>7432.3180802791467</v>
      </c>
      <c r="D18" s="8">
        <f>Overview!$B$17*((1+Overview!$B$18)^(A18))*'Energy Generation'!B42</f>
        <v>0</v>
      </c>
      <c r="E18" s="8">
        <f t="shared" si="0"/>
        <v>7432.3180802791467</v>
      </c>
      <c r="F18" s="8">
        <f t="shared" si="1"/>
        <v>4427.8392842638659</v>
      </c>
      <c r="G18" s="8">
        <f>SUM($F$2:F18)</f>
        <v>74692.531252751913</v>
      </c>
      <c r="H18" s="8">
        <f>G18-Overview!$B$33</f>
        <v>-20307.468747248087</v>
      </c>
      <c r="I18">
        <f t="shared" si="2"/>
        <v>17</v>
      </c>
    </row>
    <row r="19" spans="1:9">
      <c r="A19">
        <v>18</v>
      </c>
      <c r="B19" s="32">
        <f>1/((1+Overview!$B$22)^(A:A-1))</f>
        <v>0.57677879289225598</v>
      </c>
      <c r="C19" s="8">
        <f>'Energy Generation'!D43</f>
        <v>7684.2878812250947</v>
      </c>
      <c r="D19" s="8">
        <f>Overview!$B$17*((1+Overview!$B$18)^(A19))*'Energy Generation'!B43</f>
        <v>0</v>
      </c>
      <c r="E19" s="8">
        <f t="shared" si="0"/>
        <v>7684.2878812250947</v>
      </c>
      <c r="F19" s="8">
        <f t="shared" si="1"/>
        <v>4432.1342883696016</v>
      </c>
      <c r="G19" s="8">
        <f>SUM($F$2:F19)</f>
        <v>79124.665541121518</v>
      </c>
      <c r="H19" s="8">
        <f>G19-Overview!$B$33</f>
        <v>-15875.334458878482</v>
      </c>
      <c r="I19">
        <f t="shared" si="2"/>
        <v>18</v>
      </c>
    </row>
    <row r="20" spans="1:9">
      <c r="A20">
        <v>19</v>
      </c>
      <c r="B20" s="32">
        <f>1/((1+Overview!$B$22)^(A:A-1))</f>
        <v>0.55840719613927392</v>
      </c>
      <c r="C20" s="8">
        <f>'Energy Generation'!D44</f>
        <v>7944.7999404413422</v>
      </c>
      <c r="D20" s="8">
        <f>Overview!$B$17*((1+Overview!$B$18)^(A20))*'Energy Generation'!B44</f>
        <v>0</v>
      </c>
      <c r="E20" s="8">
        <f t="shared" si="0"/>
        <v>7944.7999404413422</v>
      </c>
      <c r="F20" s="8">
        <f t="shared" si="1"/>
        <v>4436.4334586293207</v>
      </c>
      <c r="G20" s="8">
        <f>SUM($F$2:F20)</f>
        <v>83561.098999750844</v>
      </c>
      <c r="H20" s="8">
        <f>G20-Overview!$B$33</f>
        <v>-11438.901000249156</v>
      </c>
      <c r="I20">
        <f t="shared" si="2"/>
        <v>19</v>
      </c>
    </row>
    <row r="21" spans="1:9">
      <c r="A21">
        <v>20</v>
      </c>
      <c r="B21" s="32">
        <f>1/((1+Overview!$B$22)^(A:A-1))</f>
        <v>0.54062077271688824</v>
      </c>
      <c r="C21" s="8">
        <f>'Energy Generation'!D45</f>
        <v>8214.1438568245903</v>
      </c>
      <c r="D21" s="8">
        <f>Overview!$B$17*((1+Overview!$B$18)^(A21))*'Energy Generation'!B45</f>
        <v>0</v>
      </c>
      <c r="E21" s="8">
        <f t="shared" si="0"/>
        <v>8214.1438568245903</v>
      </c>
      <c r="F21" s="8">
        <f t="shared" si="1"/>
        <v>4440.7367990841904</v>
      </c>
      <c r="G21" s="8">
        <f>SUM($F$2:F21)</f>
        <v>88001.835798835033</v>
      </c>
      <c r="H21" s="8">
        <f>G21-Overview!$B$33</f>
        <v>-6998.1642011649674</v>
      </c>
      <c r="I21">
        <f t="shared" si="2"/>
        <v>20</v>
      </c>
    </row>
    <row r="22" spans="1:9">
      <c r="A22">
        <v>21</v>
      </c>
      <c r="B22" s="32">
        <f>1/((1+Overview!$B$22)^(A:A-1))</f>
        <v>0.52340088364496884</v>
      </c>
      <c r="C22" s="8">
        <f>'Energy Generation'!D46</f>
        <v>8492.6190472281451</v>
      </c>
      <c r="D22" s="8">
        <f>Overview!$B$17*((1+Overview!$B$18)^(A22))*'Energy Generation'!B46</f>
        <v>0</v>
      </c>
      <c r="E22" s="8">
        <f t="shared" si="0"/>
        <v>8492.6190472281451</v>
      </c>
      <c r="F22" s="8">
        <f t="shared" si="1"/>
        <v>4445.0443137793045</v>
      </c>
      <c r="G22" s="8">
        <f>SUM($F$2:F22)</f>
        <v>92446.880112614337</v>
      </c>
      <c r="H22" s="8">
        <f>G22-Overview!$B$33</f>
        <v>-2553.1198873856629</v>
      </c>
      <c r="I22">
        <f t="shared" si="2"/>
        <v>21</v>
      </c>
    </row>
    <row r="23" spans="1:9">
      <c r="A23">
        <v>22</v>
      </c>
      <c r="B23" s="32">
        <f>1/((1+Overview!$B$22)^(A:A-1))</f>
        <v>0.50672948363342896</v>
      </c>
      <c r="C23" s="8">
        <f>'Energy Generation'!D47</f>
        <v>8780.535079309413</v>
      </c>
      <c r="D23" s="8">
        <f>Overview!$B$17*((1+Overview!$B$18)^(A23))*'Energy Generation'!B47</f>
        <v>0</v>
      </c>
      <c r="E23" s="8">
        <f t="shared" si="0"/>
        <v>8780.535079309413</v>
      </c>
      <c r="F23" s="8">
        <f t="shared" si="1"/>
        <v>4449.3560067636681</v>
      </c>
      <c r="G23" s="8">
        <f>SUM($F$2:F23)</f>
        <v>96896.236119378009</v>
      </c>
      <c r="H23" s="8">
        <f>G23-Overview!$B$33</f>
        <v>1896.2361193780089</v>
      </c>
      <c r="I23">
        <f t="shared" si="2"/>
        <v>22</v>
      </c>
    </row>
    <row r="24" spans="1:9">
      <c r="A24">
        <v>23</v>
      </c>
      <c r="B24" s="32">
        <f>1/((1+Overview!$B$22)^(A:A-1))</f>
        <v>0.49058910217197116</v>
      </c>
      <c r="C24" s="8">
        <f>'Energy Generation'!D48</f>
        <v>9078.2120156616093</v>
      </c>
      <c r="D24" s="8">
        <f>Overview!$B$17*((1+Overview!$B$18)^(A24))*'Energy Generation'!B48</f>
        <v>0</v>
      </c>
      <c r="E24" s="8">
        <f t="shared" si="0"/>
        <v>9078.2120156616093</v>
      </c>
      <c r="F24" s="8">
        <f t="shared" si="1"/>
        <v>4453.6718820902297</v>
      </c>
      <c r="G24" s="8">
        <f>SUM($F$2:F24)</f>
        <v>101349.90800146824</v>
      </c>
      <c r="H24" s="8">
        <f>G24-Overview!$B$33</f>
        <v>6349.9080014682404</v>
      </c>
      <c r="I24">
        <f t="shared" si="2"/>
        <v>22</v>
      </c>
    </row>
    <row r="25" spans="1:9">
      <c r="A25">
        <v>24</v>
      </c>
      <c r="B25" s="32">
        <f>1/((1+Overview!$B$22)^(A:A-1))</f>
        <v>0.47496282522216215</v>
      </c>
      <c r="C25" s="8">
        <f>'Energy Generation'!D49</f>
        <v>9385.9807696121206</v>
      </c>
      <c r="D25" s="8">
        <f>Overview!$B$17*((1+Overview!$B$18)^(A25))*'Energy Generation'!B49</f>
        <v>0</v>
      </c>
      <c r="E25" s="8">
        <f t="shared" si="0"/>
        <v>9385.9807696121206</v>
      </c>
      <c r="F25" s="8">
        <f t="shared" si="1"/>
        <v>4457.9919438158568</v>
      </c>
      <c r="G25" s="8">
        <f>SUM($F$2:F25)</f>
        <v>105807.89994528409</v>
      </c>
      <c r="H25" s="8">
        <f>G25-Overview!$B$33</f>
        <v>10807.899945284094</v>
      </c>
      <c r="I25">
        <f t="shared" si="2"/>
        <v>22</v>
      </c>
    </row>
    <row r="26" spans="1:9">
      <c r="A26">
        <v>25</v>
      </c>
      <c r="B26" s="32">
        <f>1/((1+Overview!$B$22)^(A:A-1))</f>
        <v>0.45983427749265382</v>
      </c>
      <c r="C26" s="8">
        <f>'Energy Generation'!D50</f>
        <v>9704.1834730831833</v>
      </c>
      <c r="D26" s="8">
        <f>Overview!$B$17*((1+Overview!$B$18)^(A26))*'Energy Generation'!B50</f>
        <v>0</v>
      </c>
      <c r="E26" s="8">
        <f t="shared" si="0"/>
        <v>9704.1834730831833</v>
      </c>
      <c r="F26" s="8">
        <f t="shared" si="1"/>
        <v>4462.3161960013576</v>
      </c>
      <c r="G26" s="8">
        <f>SUM($F$2:F26)</f>
        <v>110270.21614128545</v>
      </c>
      <c r="H26" s="8">
        <f>G26-Overview!$B$33</f>
        <v>15270.216141285448</v>
      </c>
      <c r="I26">
        <f t="shared" si="2"/>
        <v>22</v>
      </c>
    </row>
    <row r="27" spans="1:9">
      <c r="I27">
        <f t="shared" si="2"/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Energy Generation</vt:lpstr>
      <vt:lpstr>NPV Calculation</vt:lpstr>
      <vt:lpstr>Sheet3</vt:lpstr>
    </vt:vector>
  </TitlesOfParts>
  <Company>Worcester Polytechnic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GX745</dc:creator>
  <cp:lastModifiedBy>GX745</cp:lastModifiedBy>
  <dcterms:created xsi:type="dcterms:W3CDTF">2009-02-18T03:24:45Z</dcterms:created>
  <dcterms:modified xsi:type="dcterms:W3CDTF">2009-02-23T00:29:08Z</dcterms:modified>
</cp:coreProperties>
</file>