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4425" activeTab="1"/>
  </bookViews>
  <sheets>
    <sheet name="Electric Cost Analysis" sheetId="1" r:id="rId1"/>
    <sheet name="Annual Electric Spend Per Plant" sheetId="2" r:id="rId2"/>
    <sheet name="Americas 6 month Electric Spend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kate</author>
  </authors>
  <commentList>
    <comment ref="A9" authorId="0">
      <text>
        <r>
          <rPr>
            <b/>
            <sz val="8"/>
            <rFont val="Tahoma"/>
            <family val="2"/>
          </rPr>
          <t>Based on annual expenses.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 xml:space="preserve">Based on annual expenses.
</t>
        </r>
      </text>
    </comment>
  </commentList>
</comments>
</file>

<file path=xl/comments2.xml><?xml version="1.0" encoding="utf-8"?>
<comments xmlns="http://schemas.openxmlformats.org/spreadsheetml/2006/main">
  <authors>
    <author>kate</author>
  </authors>
  <commentList>
    <comment ref="A8" authorId="0">
      <text>
        <r>
          <rPr>
            <b/>
            <sz val="8"/>
            <rFont val="Tahoma"/>
            <family val="2"/>
          </rPr>
          <t>Based on annual expenses.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 xml:space="preserve">Based on annual expenses.
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 xml:space="preserve">Based on annual expenses.
</t>
        </r>
      </text>
    </comment>
  </commentList>
</comments>
</file>

<file path=xl/sharedStrings.xml><?xml version="1.0" encoding="utf-8"?>
<sst xmlns="http://schemas.openxmlformats.org/spreadsheetml/2006/main" count="81" uniqueCount="37">
  <si>
    <t>Plant</t>
  </si>
  <si>
    <t>October</t>
  </si>
  <si>
    <t>September</t>
  </si>
  <si>
    <t>August</t>
  </si>
  <si>
    <t>July</t>
  </si>
  <si>
    <t>June</t>
  </si>
  <si>
    <t>May</t>
  </si>
  <si>
    <t>Spend</t>
  </si>
  <si>
    <t>Usage</t>
  </si>
  <si>
    <t>$/KwH</t>
  </si>
  <si>
    <t>Alabama</t>
  </si>
  <si>
    <t>Asheville</t>
  </si>
  <si>
    <t>Atlanta</t>
  </si>
  <si>
    <t>Chicago-Gurnee</t>
  </si>
  <si>
    <t>Clinton</t>
  </si>
  <si>
    <t>Chicago-Hanover Park</t>
  </si>
  <si>
    <t>Juarez/El Paso</t>
  </si>
  <si>
    <t>Louisville</t>
  </si>
  <si>
    <t>Iowa</t>
  </si>
  <si>
    <t>Tijuana</t>
  </si>
  <si>
    <t>Oregon</t>
  </si>
  <si>
    <t>San Diego</t>
  </si>
  <si>
    <t>Chihuahua</t>
  </si>
  <si>
    <t>Monterrey</t>
  </si>
  <si>
    <t>Guadalajara</t>
  </si>
  <si>
    <t>Puerto Rico</t>
  </si>
  <si>
    <t>Carolina Packaging</t>
  </si>
  <si>
    <t>Carolina Healthcare</t>
  </si>
  <si>
    <t>Americas Electric Cost Analysis</t>
  </si>
  <si>
    <t>Avg</t>
  </si>
  <si>
    <t>Total Spend/Month</t>
  </si>
  <si>
    <t xml:space="preserve">Carolina </t>
  </si>
  <si>
    <t>Annual Electric Spend Per Plant</t>
  </si>
  <si>
    <t>Est. Total Spend Per Year</t>
  </si>
  <si>
    <t>Total Spend</t>
  </si>
  <si>
    <t>Month</t>
  </si>
  <si>
    <t>Nypro Americas Electric Spend Per Month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</si>
</sst>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"/>
    <numFmt numFmtId="170" formatCode="0.00000"/>
    <numFmt numFmtId="171" formatCode="0.0000"/>
    <numFmt numFmtId="172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67" fontId="0" fillId="2" borderId="1" xfId="17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5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72" fontId="0" fillId="2" borderId="1" xfId="17" applyNumberFormat="1" applyFill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Font="1" applyBorder="1" applyAlignment="1">
      <alignment horizontal="center"/>
    </xf>
    <xf numFmtId="5" fontId="0" fillId="0" borderId="1" xfId="17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44" fontId="0" fillId="2" borderId="3" xfId="17" applyFill="1" applyBorder="1" applyAlignment="1">
      <alignment/>
    </xf>
    <xf numFmtId="44" fontId="0" fillId="2" borderId="3" xfId="0" applyNumberFormat="1" applyFill="1" applyBorder="1" applyAlignment="1">
      <alignment/>
    </xf>
    <xf numFmtId="167" fontId="0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Nypro Americas Average Electric Cost Per KwH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 Cost Analysis'!$A$4:$A$21</c:f>
              <c:strCache/>
            </c:strRef>
          </c:cat>
          <c:val>
            <c:numRef>
              <c:f>'Electric Cost Analysis'!$T$4:$T$21</c:f>
              <c:numCache/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Total Spend Per Plant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Electric Spend Per Plant'!$H$3</c:f>
              <c:strCache>
                <c:ptCount val="1"/>
                <c:pt idx="0">
                  <c:v>Est. Total Spend Per 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'Annual Electric Spend Per Plant'!$A$4:$A$20</c:f>
              <c:strCache/>
            </c:strRef>
          </c:cat>
          <c:val>
            <c:numRef>
              <c:f>'Annual Electric Spend Per Plant'!$H$4:$H$20</c:f>
              <c:numCache>
                <c:ptCount val="17"/>
                <c:pt idx="1">
                  <c:v>1260417.5799999998</c:v>
                </c:pt>
                <c:pt idx="2">
                  <c:v>480000</c:v>
                </c:pt>
                <c:pt idx="3">
                  <c:v>859103.3400000001</c:v>
                </c:pt>
                <c:pt idx="4">
                  <c:v>1115243.04</c:v>
                </c:pt>
                <c:pt idx="5">
                  <c:v>3171631.5</c:v>
                </c:pt>
                <c:pt idx="6">
                  <c:v>384000</c:v>
                </c:pt>
                <c:pt idx="7">
                  <c:v>729999.6</c:v>
                </c:pt>
                <c:pt idx="8">
                  <c:v>917670.3792000001</c:v>
                </c:pt>
                <c:pt idx="9">
                  <c:v>242868.62</c:v>
                </c:pt>
                <c:pt idx="10">
                  <c:v>359563.16</c:v>
                </c:pt>
                <c:pt idx="11">
                  <c:v>402724</c:v>
                </c:pt>
                <c:pt idx="12">
                  <c:v>1261911.6</c:v>
                </c:pt>
                <c:pt idx="13">
                  <c:v>1047874.2448281673</c:v>
                </c:pt>
                <c:pt idx="14">
                  <c:v>1695737.1599999997</c:v>
                </c:pt>
                <c:pt idx="15">
                  <c:v>1111448</c:v>
                </c:pt>
                <c:pt idx="16">
                  <c:v>3914965.9199999995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Americas Electric Spend (6 Month)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'Americas 6 month Electric Spend'!$A$4:$A$9</c:f>
              <c:strCache/>
            </c:strRef>
          </c:cat>
          <c:val>
            <c:numRef>
              <c:f>'Americas 6 month Electric Spend'!$B$4:$B$9</c:f>
              <c:numCache/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23</xdr:row>
      <xdr:rowOff>66675</xdr:rowOff>
    </xdr:from>
    <xdr:to>
      <xdr:col>16</xdr:col>
      <xdr:colOff>723900</xdr:colOff>
      <xdr:row>45</xdr:row>
      <xdr:rowOff>104775</xdr:rowOff>
    </xdr:to>
    <xdr:graphicFrame>
      <xdr:nvGraphicFramePr>
        <xdr:cNvPr id="1" name="Chart 9"/>
        <xdr:cNvGraphicFramePr/>
      </xdr:nvGraphicFramePr>
      <xdr:xfrm>
        <a:off x="1362075" y="3790950"/>
        <a:ext cx="90487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23</xdr:row>
      <xdr:rowOff>85725</xdr:rowOff>
    </xdr:from>
    <xdr:to>
      <xdr:col>7</xdr:col>
      <xdr:colOff>1276350</xdr:colOff>
      <xdr:row>40</xdr:row>
      <xdr:rowOff>28575</xdr:rowOff>
    </xdr:to>
    <xdr:graphicFrame>
      <xdr:nvGraphicFramePr>
        <xdr:cNvPr id="1" name="Chart 12"/>
        <xdr:cNvGraphicFramePr/>
      </xdr:nvGraphicFramePr>
      <xdr:xfrm>
        <a:off x="1171575" y="3810000"/>
        <a:ext cx="6543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9525</xdr:rowOff>
    </xdr:from>
    <xdr:to>
      <xdr:col>7</xdr:col>
      <xdr:colOff>542925</xdr:colOff>
      <xdr:row>28</xdr:row>
      <xdr:rowOff>114300</xdr:rowOff>
    </xdr:to>
    <xdr:graphicFrame>
      <xdr:nvGraphicFramePr>
        <xdr:cNvPr id="1" name="Chart 12"/>
        <xdr:cNvGraphicFramePr/>
      </xdr:nvGraphicFramePr>
      <xdr:xfrm>
        <a:off x="209550" y="1952625"/>
        <a:ext cx="5886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T23" sqref="T23"/>
    </sheetView>
  </sheetViews>
  <sheetFormatPr defaultColWidth="9.140625" defaultRowHeight="12.75"/>
  <cols>
    <col min="1" max="1" width="20.7109375" style="0" customWidth="1"/>
    <col min="2" max="2" width="11.140625" style="0" customWidth="1"/>
    <col min="3" max="3" width="7.7109375" style="0" customWidth="1"/>
    <col min="4" max="4" width="6.00390625" style="0" customWidth="1"/>
    <col min="5" max="5" width="10.57421875" style="0" customWidth="1"/>
    <col min="6" max="6" width="7.7109375" style="0" customWidth="1"/>
    <col min="7" max="7" width="5.8515625" style="0" customWidth="1"/>
    <col min="8" max="8" width="11.140625" style="0" customWidth="1"/>
    <col min="9" max="9" width="7.8515625" style="0" customWidth="1"/>
    <col min="10" max="10" width="6.00390625" style="0" customWidth="1"/>
    <col min="11" max="11" width="11.28125" style="0" customWidth="1"/>
    <col min="12" max="12" width="8.28125" style="0" customWidth="1"/>
    <col min="13" max="13" width="6.140625" style="0" customWidth="1"/>
    <col min="14" max="14" width="11.00390625" style="0" customWidth="1"/>
    <col min="15" max="15" width="7.7109375" style="0" customWidth="1"/>
    <col min="16" max="16" width="6.140625" style="0" customWidth="1"/>
    <col min="17" max="17" width="11.140625" style="0" customWidth="1"/>
    <col min="18" max="18" width="8.00390625" style="0" customWidth="1"/>
    <col min="19" max="19" width="6.28125" style="0" customWidth="1"/>
    <col min="20" max="20" width="5.421875" style="0" customWidth="1"/>
  </cols>
  <sheetData>
    <row r="1" ht="12.75">
      <c r="A1" s="5" t="s">
        <v>28</v>
      </c>
    </row>
    <row r="2" spans="2:17" ht="12.75">
      <c r="B2" s="6" t="s">
        <v>1</v>
      </c>
      <c r="E2" s="6" t="s">
        <v>2</v>
      </c>
      <c r="H2" s="6" t="s">
        <v>3</v>
      </c>
      <c r="K2" s="6" t="s">
        <v>4</v>
      </c>
      <c r="N2" s="6" t="s">
        <v>5</v>
      </c>
      <c r="Q2" s="6" t="s">
        <v>6</v>
      </c>
    </row>
    <row r="3" spans="1:20" ht="12.75">
      <c r="A3" s="1" t="s">
        <v>0</v>
      </c>
      <c r="B3" s="2" t="s">
        <v>7</v>
      </c>
      <c r="C3" s="9" t="s">
        <v>8</v>
      </c>
      <c r="D3" s="10" t="s">
        <v>9</v>
      </c>
      <c r="E3" s="2" t="s">
        <v>7</v>
      </c>
      <c r="F3" s="9" t="s">
        <v>8</v>
      </c>
      <c r="G3" s="3" t="s">
        <v>9</v>
      </c>
      <c r="H3" s="2" t="s">
        <v>7</v>
      </c>
      <c r="I3" s="9" t="s">
        <v>8</v>
      </c>
      <c r="J3" s="3" t="s">
        <v>9</v>
      </c>
      <c r="K3" s="2" t="s">
        <v>7</v>
      </c>
      <c r="L3" s="9" t="s">
        <v>8</v>
      </c>
      <c r="M3" s="3" t="s">
        <v>9</v>
      </c>
      <c r="N3" s="2" t="s">
        <v>7</v>
      </c>
      <c r="O3" s="9" t="s">
        <v>8</v>
      </c>
      <c r="P3" s="3" t="s">
        <v>9</v>
      </c>
      <c r="Q3" s="2" t="s">
        <v>7</v>
      </c>
      <c r="R3" s="9" t="s">
        <v>8</v>
      </c>
      <c r="S3" s="3" t="s">
        <v>9</v>
      </c>
      <c r="T3" s="20" t="s">
        <v>29</v>
      </c>
    </row>
    <row r="4" spans="1:20" ht="12.75">
      <c r="A4" s="6" t="s">
        <v>10</v>
      </c>
      <c r="B4" s="8"/>
      <c r="C4" s="9"/>
      <c r="D4" s="10"/>
      <c r="E4" s="8"/>
      <c r="F4" s="9"/>
      <c r="G4" s="3"/>
      <c r="H4" s="8"/>
      <c r="I4" s="9"/>
      <c r="J4" s="3"/>
      <c r="K4" s="8"/>
      <c r="L4" s="9"/>
      <c r="M4" s="3"/>
      <c r="N4" s="8"/>
      <c r="O4" s="9"/>
      <c r="P4" s="3"/>
      <c r="Q4" s="8"/>
      <c r="R4" s="9"/>
      <c r="S4" s="3"/>
      <c r="T4" s="11"/>
    </row>
    <row r="5" spans="1:20" ht="12.75">
      <c r="A5" s="6" t="s">
        <v>11</v>
      </c>
      <c r="B5" s="8">
        <v>98015.99</v>
      </c>
      <c r="C5" s="9">
        <v>1036395</v>
      </c>
      <c r="D5" s="14">
        <f>(B5/C5)</f>
        <v>0.09457397034914294</v>
      </c>
      <c r="E5" s="8">
        <v>108172.37</v>
      </c>
      <c r="F5" s="9">
        <v>1128635</v>
      </c>
      <c r="G5" s="13">
        <f>(E5/F5)</f>
        <v>0.09584353666154248</v>
      </c>
      <c r="H5" s="8">
        <v>106523.32</v>
      </c>
      <c r="I5" s="9">
        <v>1087653</v>
      </c>
      <c r="J5" s="13">
        <f>(H5/I5)</f>
        <v>0.09793869919910118</v>
      </c>
      <c r="K5" s="8">
        <v>115329.39</v>
      </c>
      <c r="L5" s="9">
        <v>1310764</v>
      </c>
      <c r="M5" s="13">
        <f>(K5/L5)</f>
        <v>0.08798638809122009</v>
      </c>
      <c r="N5" s="8">
        <v>103421.88</v>
      </c>
      <c r="O5" s="9">
        <v>614533</v>
      </c>
      <c r="P5" s="13">
        <f>(N5/O5)</f>
        <v>0.1682934521010263</v>
      </c>
      <c r="Q5" s="8">
        <v>98745.84</v>
      </c>
      <c r="R5" s="9">
        <v>1137711</v>
      </c>
      <c r="S5" s="13">
        <f>(Q5/R5)</f>
        <v>0.08679342996595796</v>
      </c>
      <c r="T5" s="12">
        <f aca="true" t="shared" si="0" ref="T5:T10">AVERAGE(S5,P5,M5,J5,G5,D5)</f>
        <v>0.10523824606133182</v>
      </c>
    </row>
    <row r="6" spans="1:20" ht="12.75">
      <c r="A6" s="6" t="s">
        <v>12</v>
      </c>
      <c r="B6" s="8">
        <v>40000</v>
      </c>
      <c r="C6" s="9">
        <v>721933</v>
      </c>
      <c r="D6" s="14">
        <f aca="true" t="shared" si="1" ref="D6:D20">(B6/C6)</f>
        <v>0.0554068036784577</v>
      </c>
      <c r="E6" s="8">
        <v>40000</v>
      </c>
      <c r="F6" s="9">
        <v>721933</v>
      </c>
      <c r="G6" s="13">
        <f aca="true" t="shared" si="2" ref="G6:G20">(E6/F6)</f>
        <v>0.0554068036784577</v>
      </c>
      <c r="H6" s="8">
        <v>40000</v>
      </c>
      <c r="I6" s="9">
        <v>721933</v>
      </c>
      <c r="J6" s="13">
        <f aca="true" t="shared" si="3" ref="J6:J20">(H6/I6)</f>
        <v>0.0554068036784577</v>
      </c>
      <c r="K6" s="8">
        <v>40000</v>
      </c>
      <c r="L6" s="9">
        <v>721933</v>
      </c>
      <c r="M6" s="13">
        <f aca="true" t="shared" si="4" ref="M6:M20">(K6/L6)</f>
        <v>0.0554068036784577</v>
      </c>
      <c r="N6" s="8">
        <v>40000</v>
      </c>
      <c r="O6" s="9">
        <v>721933</v>
      </c>
      <c r="P6" s="13">
        <f aca="true" t="shared" si="5" ref="P6:P20">(N6/O6)</f>
        <v>0.0554068036784577</v>
      </c>
      <c r="Q6" s="8">
        <v>40000</v>
      </c>
      <c r="R6" s="9">
        <v>721933</v>
      </c>
      <c r="S6" s="13">
        <f aca="true" t="shared" si="6" ref="S6:S20">(Q6/R6)</f>
        <v>0.0554068036784577</v>
      </c>
      <c r="T6" s="12">
        <f t="shared" si="0"/>
        <v>0.05540680367845769</v>
      </c>
    </row>
    <row r="7" spans="1:23" ht="12.75">
      <c r="A7" s="6" t="s">
        <v>26</v>
      </c>
      <c r="B7" s="8">
        <v>39142.51</v>
      </c>
      <c r="C7" s="9">
        <v>633500</v>
      </c>
      <c r="D7" s="14">
        <f t="shared" si="1"/>
        <v>0.06178770323599053</v>
      </c>
      <c r="E7" s="8">
        <v>42735.03</v>
      </c>
      <c r="F7" s="9">
        <v>607178</v>
      </c>
      <c r="G7" s="13">
        <f t="shared" si="2"/>
        <v>0.07038303429966171</v>
      </c>
      <c r="H7" s="8">
        <v>44632.08</v>
      </c>
      <c r="I7" s="9">
        <v>634455</v>
      </c>
      <c r="J7" s="13">
        <f t="shared" si="3"/>
        <v>0.07034711681679552</v>
      </c>
      <c r="K7" s="8">
        <v>48071.52</v>
      </c>
      <c r="L7" s="9">
        <v>754455</v>
      </c>
      <c r="M7" s="13">
        <f t="shared" si="4"/>
        <v>0.06371688172256794</v>
      </c>
      <c r="N7" s="8">
        <v>44512.34</v>
      </c>
      <c r="O7" s="9">
        <v>805755</v>
      </c>
      <c r="P7" s="13">
        <f t="shared" si="5"/>
        <v>0.055243020521126146</v>
      </c>
      <c r="Q7" s="8">
        <v>34152.78</v>
      </c>
      <c r="R7" s="9">
        <v>768955</v>
      </c>
      <c r="S7" s="13">
        <f t="shared" si="6"/>
        <v>0.04441453661137518</v>
      </c>
      <c r="T7" s="12">
        <f t="shared" si="0"/>
        <v>0.0609820488679195</v>
      </c>
      <c r="U7" s="17"/>
      <c r="V7" s="17"/>
      <c r="W7" s="17"/>
    </row>
    <row r="8" spans="1:20" ht="12.75">
      <c r="A8" s="6" t="s">
        <v>27</v>
      </c>
      <c r="B8" s="8">
        <v>31384.23</v>
      </c>
      <c r="C8" s="9">
        <v>661200</v>
      </c>
      <c r="D8" s="14">
        <f t="shared" si="1"/>
        <v>0.04746556261343013</v>
      </c>
      <c r="E8" s="8">
        <v>33840.83</v>
      </c>
      <c r="F8" s="9">
        <v>597600</v>
      </c>
      <c r="G8" s="13">
        <f t="shared" si="2"/>
        <v>0.056627894912985276</v>
      </c>
      <c r="H8" s="8">
        <v>32378.27</v>
      </c>
      <c r="I8" s="9">
        <v>579600</v>
      </c>
      <c r="J8" s="13">
        <f t="shared" si="3"/>
        <v>0.055863129744651484</v>
      </c>
      <c r="K8" s="8">
        <v>30828.69</v>
      </c>
      <c r="L8" s="9">
        <v>588600</v>
      </c>
      <c r="M8" s="13">
        <f t="shared" si="4"/>
        <v>0.0523762996941896</v>
      </c>
      <c r="N8" s="8">
        <v>25731.84</v>
      </c>
      <c r="O8" s="9">
        <v>571500</v>
      </c>
      <c r="P8" s="13">
        <f t="shared" si="5"/>
        <v>0.04502509186351706</v>
      </c>
      <c r="Q8" s="8">
        <v>22141.55</v>
      </c>
      <c r="R8" s="9">
        <v>549000</v>
      </c>
      <c r="S8" s="13">
        <f t="shared" si="6"/>
        <v>0.04033069216757741</v>
      </c>
      <c r="T8" s="12">
        <f t="shared" si="0"/>
        <v>0.04961477849939183</v>
      </c>
    </row>
    <row r="9" spans="1:20" ht="12.75">
      <c r="A9" s="6" t="s">
        <v>13</v>
      </c>
      <c r="B9" s="8">
        <v>92936.92</v>
      </c>
      <c r="C9" s="9">
        <v>1109250</v>
      </c>
      <c r="D9" s="14">
        <f t="shared" si="1"/>
        <v>0.08378356547216588</v>
      </c>
      <c r="E9" s="8">
        <v>92936.92</v>
      </c>
      <c r="F9" s="9">
        <v>1109250</v>
      </c>
      <c r="G9" s="13">
        <f t="shared" si="2"/>
        <v>0.08378356547216588</v>
      </c>
      <c r="H9" s="8">
        <v>92936.92</v>
      </c>
      <c r="I9" s="9">
        <v>1109250</v>
      </c>
      <c r="J9" s="13">
        <f t="shared" si="3"/>
        <v>0.08378356547216588</v>
      </c>
      <c r="K9" s="8">
        <v>92936.92</v>
      </c>
      <c r="L9" s="9">
        <v>1109250</v>
      </c>
      <c r="M9" s="13">
        <f t="shared" si="4"/>
        <v>0.08378356547216588</v>
      </c>
      <c r="N9" s="8">
        <v>92936.92</v>
      </c>
      <c r="O9" s="9">
        <v>1109250</v>
      </c>
      <c r="P9" s="13">
        <f t="shared" si="5"/>
        <v>0.08378356547216588</v>
      </c>
      <c r="Q9" s="8">
        <v>92936.92</v>
      </c>
      <c r="R9" s="9">
        <v>1109250</v>
      </c>
      <c r="S9" s="13">
        <f t="shared" si="6"/>
        <v>0.08378356547216588</v>
      </c>
      <c r="T9" s="12">
        <f t="shared" si="0"/>
        <v>0.08378356547216588</v>
      </c>
    </row>
    <row r="10" spans="1:20" ht="12.75">
      <c r="A10" s="6" t="s">
        <v>14</v>
      </c>
      <c r="B10" s="8">
        <v>352403</v>
      </c>
      <c r="C10" s="9">
        <v>2845710</v>
      </c>
      <c r="D10" s="14">
        <f t="shared" si="1"/>
        <v>0.12383658208320594</v>
      </c>
      <c r="E10" s="8">
        <v>352403</v>
      </c>
      <c r="F10" s="9">
        <v>2845710</v>
      </c>
      <c r="G10" s="13">
        <f t="shared" si="2"/>
        <v>0.12383658208320594</v>
      </c>
      <c r="H10" s="8">
        <v>352403</v>
      </c>
      <c r="I10" s="9">
        <v>2845710</v>
      </c>
      <c r="J10" s="13">
        <f t="shared" si="3"/>
        <v>0.12383658208320594</v>
      </c>
      <c r="K10" s="8">
        <v>352403</v>
      </c>
      <c r="L10" s="9">
        <v>2845710</v>
      </c>
      <c r="M10" s="13">
        <f t="shared" si="4"/>
        <v>0.12383658208320594</v>
      </c>
      <c r="N10" s="8">
        <v>352403</v>
      </c>
      <c r="O10" s="9">
        <f>AVERAGE(L10,I10,F10,C10)</f>
        <v>2845710</v>
      </c>
      <c r="P10" s="13">
        <f t="shared" si="5"/>
        <v>0.12383658208320594</v>
      </c>
      <c r="Q10" s="8">
        <v>352403</v>
      </c>
      <c r="R10" s="9">
        <f>AVERAGE(L10,I10,F10,C10)</f>
        <v>2845710</v>
      </c>
      <c r="S10" s="13">
        <f t="shared" si="6"/>
        <v>0.12383658208320594</v>
      </c>
      <c r="T10" s="12">
        <f t="shared" si="0"/>
        <v>0.12383658208320593</v>
      </c>
    </row>
    <row r="11" spans="1:20" ht="12.75">
      <c r="A11" s="6" t="s">
        <v>15</v>
      </c>
      <c r="B11" s="8"/>
      <c r="C11" s="9"/>
      <c r="D11" s="14"/>
      <c r="E11" s="8"/>
      <c r="F11" s="9"/>
      <c r="G11" s="13"/>
      <c r="H11" s="8"/>
      <c r="I11" s="9"/>
      <c r="J11" s="13"/>
      <c r="K11" s="8"/>
      <c r="L11" s="9"/>
      <c r="M11" s="13"/>
      <c r="N11" s="8"/>
      <c r="O11" s="9"/>
      <c r="P11" s="13"/>
      <c r="Q11" s="8"/>
      <c r="R11" s="9"/>
      <c r="S11" s="13"/>
      <c r="T11" s="12"/>
    </row>
    <row r="12" spans="1:20" ht="12.75">
      <c r="A12" s="6" t="s">
        <v>16</v>
      </c>
      <c r="B12" s="8">
        <v>60833.3</v>
      </c>
      <c r="C12" s="9">
        <v>522500</v>
      </c>
      <c r="D12" s="14">
        <f t="shared" si="1"/>
        <v>0.11642736842105264</v>
      </c>
      <c r="E12" s="8">
        <v>60833.3</v>
      </c>
      <c r="F12" s="9">
        <v>522500</v>
      </c>
      <c r="G12" s="13">
        <f t="shared" si="2"/>
        <v>0.11642736842105264</v>
      </c>
      <c r="H12" s="8">
        <v>60833.3</v>
      </c>
      <c r="I12" s="9">
        <v>522500</v>
      </c>
      <c r="J12" s="13">
        <f t="shared" si="3"/>
        <v>0.11642736842105264</v>
      </c>
      <c r="K12" s="8">
        <v>60833.3</v>
      </c>
      <c r="L12" s="9">
        <v>522500</v>
      </c>
      <c r="M12" s="13">
        <f t="shared" si="4"/>
        <v>0.11642736842105264</v>
      </c>
      <c r="N12" s="8">
        <v>60833.3</v>
      </c>
      <c r="O12" s="9">
        <v>522500</v>
      </c>
      <c r="P12" s="13">
        <f t="shared" si="5"/>
        <v>0.11642736842105264</v>
      </c>
      <c r="Q12" s="8">
        <v>60833.3</v>
      </c>
      <c r="R12" s="9">
        <v>522500</v>
      </c>
      <c r="S12" s="13">
        <f t="shared" si="6"/>
        <v>0.11642736842105264</v>
      </c>
      <c r="T12" s="12">
        <f>AVERAGE(S12,P12,M12,J12,G12,D12)</f>
        <v>0.11642736842105263</v>
      </c>
    </row>
    <row r="13" spans="1:20" ht="12.75">
      <c r="A13" s="6" t="s">
        <v>17</v>
      </c>
      <c r="B13" s="8">
        <f>AVERAGE(E13,H13,K13,N13,Q13)</f>
        <v>76472.5316</v>
      </c>
      <c r="C13" s="9">
        <f>AVERAGE(F13,I13,L13,O13,R13)</f>
        <v>1666560</v>
      </c>
      <c r="D13" s="14">
        <f t="shared" si="1"/>
        <v>0.045886455693164366</v>
      </c>
      <c r="E13" s="8">
        <v>75821.06860000001</v>
      </c>
      <c r="F13" s="9">
        <v>1641600</v>
      </c>
      <c r="G13" s="13">
        <f t="shared" si="2"/>
        <v>0.04618729812378169</v>
      </c>
      <c r="H13" s="8">
        <v>73616.5866</v>
      </c>
      <c r="I13" s="9">
        <v>1603200</v>
      </c>
      <c r="J13" s="13">
        <f t="shared" si="3"/>
        <v>0.04591852956586826</v>
      </c>
      <c r="K13" s="8">
        <v>79520.98799999998</v>
      </c>
      <c r="L13" s="9">
        <v>1639200</v>
      </c>
      <c r="M13" s="13">
        <f t="shared" si="4"/>
        <v>0.04851207174231331</v>
      </c>
      <c r="N13" s="8">
        <v>84049.19</v>
      </c>
      <c r="O13" s="9">
        <v>1761600</v>
      </c>
      <c r="P13" s="13">
        <f t="shared" si="5"/>
        <v>0.04771184718437784</v>
      </c>
      <c r="Q13" s="8">
        <v>69354.8248</v>
      </c>
      <c r="R13" s="9">
        <v>1687200</v>
      </c>
      <c r="S13" s="13">
        <f t="shared" si="6"/>
        <v>0.04110646325272641</v>
      </c>
      <c r="T13" s="12">
        <f>AVERAGE(S13,P13,M13,J13,G13,D14)</f>
        <v>0.04657390731860345</v>
      </c>
    </row>
    <row r="14" spans="1:20" ht="12.75">
      <c r="A14" s="6" t="s">
        <v>18</v>
      </c>
      <c r="B14" s="8">
        <v>18802.72</v>
      </c>
      <c r="C14" s="9">
        <v>376000</v>
      </c>
      <c r="D14" s="14">
        <f t="shared" si="1"/>
        <v>0.050007234042553195</v>
      </c>
      <c r="E14" s="8">
        <v>20508.55</v>
      </c>
      <c r="F14" s="9">
        <v>374400</v>
      </c>
      <c r="G14" s="13">
        <f t="shared" si="2"/>
        <v>0.05477711004273504</v>
      </c>
      <c r="H14" s="8">
        <v>22674.5</v>
      </c>
      <c r="I14" s="9">
        <v>450400</v>
      </c>
      <c r="J14" s="13">
        <f t="shared" si="3"/>
        <v>0.05034302841918295</v>
      </c>
      <c r="K14" s="8">
        <v>20104.62</v>
      </c>
      <c r="L14" s="9">
        <v>371200</v>
      </c>
      <c r="M14" s="13">
        <f t="shared" si="4"/>
        <v>0.05416115301724138</v>
      </c>
      <c r="N14" s="8">
        <v>19403.33</v>
      </c>
      <c r="O14" s="9">
        <v>362800</v>
      </c>
      <c r="P14" s="13">
        <f t="shared" si="5"/>
        <v>0.0534821664829107</v>
      </c>
      <c r="Q14" s="8">
        <v>19940.59</v>
      </c>
      <c r="R14" s="9">
        <v>382000</v>
      </c>
      <c r="S14" s="13">
        <f t="shared" si="6"/>
        <v>0.05220049738219895</v>
      </c>
      <c r="T14" s="12">
        <f>AVERAGE(S14,P14,M14,J14,G14,D14)</f>
        <v>0.05249519823113704</v>
      </c>
    </row>
    <row r="15" spans="1:20" ht="12.75">
      <c r="A15" s="6" t="s">
        <v>19</v>
      </c>
      <c r="B15" s="8">
        <v>27484.05</v>
      </c>
      <c r="C15" s="9">
        <v>233940</v>
      </c>
      <c r="D15" s="14">
        <f t="shared" si="1"/>
        <v>0.117483329058733</v>
      </c>
      <c r="E15" s="8">
        <v>27744.23</v>
      </c>
      <c r="F15" s="9">
        <v>248570</v>
      </c>
      <c r="G15" s="13">
        <f t="shared" si="2"/>
        <v>0.11161535985839</v>
      </c>
      <c r="H15" s="8">
        <f>AVERAGE(B15,E15,K15,N15,Q15)</f>
        <v>29963.515999999996</v>
      </c>
      <c r="I15" s="9">
        <f>AVERAGE(C15,F15,L15,O15,R15)</f>
        <v>225106</v>
      </c>
      <c r="J15" s="13">
        <f t="shared" si="3"/>
        <v>0.133108473341448</v>
      </c>
      <c r="K15" s="8">
        <v>33299</v>
      </c>
      <c r="L15" s="9">
        <v>217980</v>
      </c>
      <c r="M15" s="13">
        <f t="shared" si="4"/>
        <v>0.15276172125883108</v>
      </c>
      <c r="N15" s="8">
        <v>31437.5</v>
      </c>
      <c r="O15" s="9">
        <v>205170</v>
      </c>
      <c r="P15" s="13">
        <f t="shared" si="5"/>
        <v>0.15322659258176147</v>
      </c>
      <c r="Q15" s="8">
        <v>29852.8</v>
      </c>
      <c r="R15" s="9">
        <v>219870</v>
      </c>
      <c r="S15" s="13">
        <f t="shared" si="6"/>
        <v>0.13577477600400237</v>
      </c>
      <c r="T15" s="12">
        <f>AVERAGE(S15,P15,M15,J15,G15,D15)</f>
        <v>0.13399504201719434</v>
      </c>
    </row>
    <row r="16" spans="1:20" ht="12.75">
      <c r="A16" s="6" t="s">
        <v>20</v>
      </c>
      <c r="B16" s="8">
        <v>32667</v>
      </c>
      <c r="C16" s="9">
        <v>720900</v>
      </c>
      <c r="D16" s="14">
        <f t="shared" si="1"/>
        <v>0.045314190595089475</v>
      </c>
      <c r="E16" s="8">
        <v>36452</v>
      </c>
      <c r="F16" s="9">
        <v>818100</v>
      </c>
      <c r="G16" s="13">
        <f t="shared" si="2"/>
        <v>0.04455690013445789</v>
      </c>
      <c r="H16" s="8">
        <v>33690</v>
      </c>
      <c r="I16" s="9">
        <v>745800</v>
      </c>
      <c r="J16" s="13">
        <f t="shared" si="3"/>
        <v>0.04517296862429606</v>
      </c>
      <c r="K16" s="8">
        <v>33076</v>
      </c>
      <c r="L16" s="9">
        <v>653700</v>
      </c>
      <c r="M16" s="13">
        <f t="shared" si="4"/>
        <v>0.050598133700474224</v>
      </c>
      <c r="N16" s="8">
        <v>33758</v>
      </c>
      <c r="O16" s="9">
        <v>698100</v>
      </c>
      <c r="P16" s="13">
        <f t="shared" si="5"/>
        <v>0.048356968915628136</v>
      </c>
      <c r="Q16" s="8">
        <v>31719</v>
      </c>
      <c r="R16" s="9">
        <v>648600</v>
      </c>
      <c r="S16" s="13">
        <f t="shared" si="6"/>
        <v>0.04890379278445883</v>
      </c>
      <c r="T16" s="12">
        <f>AVERAGE(S16,P16,M16,J16,G16,D16)</f>
        <v>0.04715049245906744</v>
      </c>
    </row>
    <row r="17" spans="1:20" ht="12.75">
      <c r="A17" s="6" t="s">
        <v>21</v>
      </c>
      <c r="B17" s="8">
        <v>105159.3</v>
      </c>
      <c r="C17" s="9">
        <v>837766.42</v>
      </c>
      <c r="D17" s="14">
        <f t="shared" si="1"/>
        <v>0.12552341259989866</v>
      </c>
      <c r="E17" s="8">
        <v>105159.3</v>
      </c>
      <c r="F17" s="9">
        <v>837766.42</v>
      </c>
      <c r="G17" s="13">
        <f t="shared" si="2"/>
        <v>0.12552341259989866</v>
      </c>
      <c r="H17" s="8">
        <v>105159.3</v>
      </c>
      <c r="I17" s="9">
        <v>837766.42</v>
      </c>
      <c r="J17" s="13">
        <f t="shared" si="3"/>
        <v>0.12552341259989866</v>
      </c>
      <c r="K17" s="8">
        <v>105159.3</v>
      </c>
      <c r="L17" s="9">
        <f>AVERAGE(O17,R17)</f>
        <v>837766.42</v>
      </c>
      <c r="M17" s="13">
        <f t="shared" si="4"/>
        <v>0.12552341259989866</v>
      </c>
      <c r="N17" s="8">
        <v>105159.3</v>
      </c>
      <c r="O17" s="9">
        <v>837766.42</v>
      </c>
      <c r="P17" s="13">
        <f t="shared" si="5"/>
        <v>0.12552341259989866</v>
      </c>
      <c r="Q17" s="8">
        <v>105159.3</v>
      </c>
      <c r="R17" s="9">
        <v>837766.42</v>
      </c>
      <c r="S17" s="13">
        <f t="shared" si="6"/>
        <v>0.12552341259989866</v>
      </c>
      <c r="T17" s="12">
        <f>AVERAGE(S17,P17,M17,J17,G17,D17)</f>
        <v>0.12552341259989866</v>
      </c>
    </row>
    <row r="18" spans="1:20" ht="12.75">
      <c r="A18" s="6" t="s">
        <v>22</v>
      </c>
      <c r="B18" s="8">
        <v>105022.36667635667</v>
      </c>
      <c r="C18" s="9">
        <v>933660</v>
      </c>
      <c r="D18" s="14">
        <f t="shared" si="1"/>
        <v>0.11248459468795564</v>
      </c>
      <c r="E18" s="8">
        <v>106886.58282508604</v>
      </c>
      <c r="F18" s="9">
        <v>997140</v>
      </c>
      <c r="G18" s="13">
        <f t="shared" si="2"/>
        <v>0.10719315524909846</v>
      </c>
      <c r="H18" s="8">
        <v>108837.6118028896</v>
      </c>
      <c r="I18" s="9">
        <v>1058160</v>
      </c>
      <c r="J18" s="13">
        <f t="shared" si="3"/>
        <v>0.10285553394844787</v>
      </c>
      <c r="K18" s="8">
        <v>106405.35</v>
      </c>
      <c r="L18" s="9">
        <v>1048160</v>
      </c>
      <c r="M18" s="13">
        <f t="shared" si="4"/>
        <v>0.10151632384368799</v>
      </c>
      <c r="N18" s="8">
        <v>992.6263496108098</v>
      </c>
      <c r="O18" s="9">
        <v>6560</v>
      </c>
      <c r="P18" s="13">
        <f t="shared" si="5"/>
        <v>0.151314992318721</v>
      </c>
      <c r="Q18" s="8">
        <v>95792.58476014051</v>
      </c>
      <c r="R18" s="9">
        <v>961820</v>
      </c>
      <c r="S18" s="13">
        <f t="shared" si="6"/>
        <v>0.09959512669744912</v>
      </c>
      <c r="T18" s="12">
        <f>AVERAGE(S18,P18,M19,J18,G18,D18)</f>
        <v>0.11249328779089335</v>
      </c>
    </row>
    <row r="19" spans="1:20" ht="12.75">
      <c r="A19" s="6" t="s">
        <v>23</v>
      </c>
      <c r="B19" s="8">
        <v>141311.43</v>
      </c>
      <c r="C19" s="9">
        <v>1403428</v>
      </c>
      <c r="D19" s="14">
        <f t="shared" si="1"/>
        <v>0.10069018859535366</v>
      </c>
      <c r="E19" s="8">
        <v>141311.43</v>
      </c>
      <c r="F19" s="9">
        <v>1403428</v>
      </c>
      <c r="G19" s="13">
        <f t="shared" si="2"/>
        <v>0.10069018859535366</v>
      </c>
      <c r="H19" s="8">
        <v>141311.43</v>
      </c>
      <c r="I19" s="9">
        <v>1403428</v>
      </c>
      <c r="J19" s="13">
        <f t="shared" si="3"/>
        <v>0.10069018859535366</v>
      </c>
      <c r="K19" s="8">
        <v>141311.43</v>
      </c>
      <c r="L19" s="9">
        <v>1403428</v>
      </c>
      <c r="M19" s="13">
        <f>(K18/L18)</f>
        <v>0.10151632384368799</v>
      </c>
      <c r="N19" s="8">
        <v>141311.43</v>
      </c>
      <c r="O19" s="9">
        <v>1403428</v>
      </c>
      <c r="P19" s="13">
        <f t="shared" si="5"/>
        <v>0.10069018859535366</v>
      </c>
      <c r="Q19" s="8">
        <v>141311.43</v>
      </c>
      <c r="R19" s="9">
        <v>1403428</v>
      </c>
      <c r="S19" s="13">
        <f t="shared" si="6"/>
        <v>0.10069018859535366</v>
      </c>
      <c r="T19" s="12">
        <f>AVERAGE(S19,P19,M19,J19,D19,G19)</f>
        <v>0.10082787780340936</v>
      </c>
    </row>
    <row r="20" spans="1:20" ht="12.75">
      <c r="A20" s="6" t="s">
        <v>24</v>
      </c>
      <c r="B20" s="8">
        <v>96327</v>
      </c>
      <c r="C20" s="9">
        <v>963856</v>
      </c>
      <c r="D20" s="14">
        <f t="shared" si="1"/>
        <v>0.09993920253647848</v>
      </c>
      <c r="E20" s="8">
        <v>85997</v>
      </c>
      <c r="F20" s="9">
        <v>934356</v>
      </c>
      <c r="G20" s="13">
        <f t="shared" si="2"/>
        <v>0.09203879463502133</v>
      </c>
      <c r="H20" s="8">
        <v>86802</v>
      </c>
      <c r="I20" s="9">
        <v>920237</v>
      </c>
      <c r="J20" s="13">
        <f t="shared" si="3"/>
        <v>0.09432570087923002</v>
      </c>
      <c r="K20" s="8">
        <v>98161</v>
      </c>
      <c r="L20" s="9">
        <v>1133299</v>
      </c>
      <c r="M20" s="13">
        <f t="shared" si="4"/>
        <v>0.08661527099203299</v>
      </c>
      <c r="N20" s="8">
        <v>96158</v>
      </c>
      <c r="O20" s="9">
        <v>1157087</v>
      </c>
      <c r="P20" s="13">
        <f t="shared" si="5"/>
        <v>0.08310351771301552</v>
      </c>
      <c r="Q20" s="8">
        <v>92279</v>
      </c>
      <c r="R20" s="9">
        <v>1159419</v>
      </c>
      <c r="S20" s="13">
        <f t="shared" si="6"/>
        <v>0.07959072604468273</v>
      </c>
      <c r="T20" s="12">
        <f>AVERAGE(S20,P20,M20,J20,G20,D20)</f>
        <v>0.08926886880007685</v>
      </c>
    </row>
    <row r="21" spans="1:20" ht="12.75">
      <c r="A21" s="6" t="s">
        <v>25</v>
      </c>
      <c r="B21" s="8">
        <v>326247.16</v>
      </c>
      <c r="C21" s="9">
        <v>1784.66</v>
      </c>
      <c r="D21" s="14">
        <f>(B21/C21)/1000</f>
        <v>0.18280633846222807</v>
      </c>
      <c r="E21" s="8">
        <v>326247.16</v>
      </c>
      <c r="F21" s="9">
        <v>1784.66</v>
      </c>
      <c r="G21" s="13">
        <f>(E21/F21)/1000</f>
        <v>0.18280633846222807</v>
      </c>
      <c r="H21" s="8">
        <v>326247.16</v>
      </c>
      <c r="I21" s="9">
        <v>1784.66</v>
      </c>
      <c r="J21" s="13">
        <f>(H21/I21)/1000</f>
        <v>0.18280633846222807</v>
      </c>
      <c r="K21" s="8">
        <v>326247.16</v>
      </c>
      <c r="L21" s="9">
        <v>1784.66</v>
      </c>
      <c r="M21" s="13">
        <f>(K21/L21)/1000</f>
        <v>0.18280633846222807</v>
      </c>
      <c r="N21" s="8">
        <v>326247.16</v>
      </c>
      <c r="O21" s="9">
        <v>1784.66</v>
      </c>
      <c r="P21" s="13">
        <f>(N21/O21)/1000</f>
        <v>0.18280633846222807</v>
      </c>
      <c r="Q21" s="8">
        <v>326247.16</v>
      </c>
      <c r="R21" s="9">
        <v>1784.66</v>
      </c>
      <c r="S21" s="13">
        <f>(Q21/R21)/1000</f>
        <v>0.18280633846222807</v>
      </c>
      <c r="T21" s="12">
        <f>AVERAGE(S21,P21,M21,J21,G21,D21)</f>
        <v>0.18280633846222807</v>
      </c>
    </row>
    <row r="22" spans="1:20" ht="12.75">
      <c r="A22" s="7" t="s">
        <v>30</v>
      </c>
      <c r="B22" s="18">
        <f>SUM(B5:B21)</f>
        <v>1644209.5082763566</v>
      </c>
      <c r="D22" s="15"/>
      <c r="E22" s="19">
        <f>SUM(E5:E21)</f>
        <v>1657048.7714250858</v>
      </c>
      <c r="G22" s="15"/>
      <c r="H22" s="18">
        <f>SUM(H5:H21)</f>
        <v>1658008.9944028896</v>
      </c>
      <c r="J22" s="15"/>
      <c r="K22" s="18">
        <f>SUM(K5:K21)</f>
        <v>1683687.668</v>
      </c>
      <c r="M22" s="16"/>
      <c r="N22" s="18">
        <f>SUM(N5:N21)</f>
        <v>1558355.8163496107</v>
      </c>
      <c r="P22" s="15"/>
      <c r="Q22" s="18">
        <f>SUM(Q5:Q21)</f>
        <v>1612870.0795601404</v>
      </c>
      <c r="S22" s="15"/>
      <c r="T22">
        <f>AVERAGE(T4:T21)</f>
        <v>0.0929014886603771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9">
      <selection activeCell="H14" sqref="H14"/>
    </sheetView>
  </sheetViews>
  <sheetFormatPr defaultColWidth="9.140625" defaultRowHeight="12.75"/>
  <cols>
    <col min="1" max="1" width="23.00390625" style="0" customWidth="1"/>
    <col min="2" max="2" width="12.28125" style="0" bestFit="1" customWidth="1"/>
    <col min="3" max="3" width="12.00390625" style="0" customWidth="1"/>
    <col min="4" max="5" width="12.28125" style="0" bestFit="1" customWidth="1"/>
    <col min="6" max="6" width="12.421875" style="0" bestFit="1" customWidth="1"/>
    <col min="7" max="7" width="12.28125" style="0" bestFit="1" customWidth="1"/>
    <col min="8" max="8" width="25.140625" style="0" customWidth="1"/>
  </cols>
  <sheetData>
    <row r="1" ht="12.75">
      <c r="A1" s="5" t="s">
        <v>32</v>
      </c>
    </row>
    <row r="2" spans="2:8" ht="12.75">
      <c r="B2" s="21"/>
      <c r="C2" s="21"/>
      <c r="D2" s="21"/>
      <c r="E2" s="21"/>
      <c r="F2" s="21"/>
      <c r="G2" s="21"/>
      <c r="H2" s="21"/>
    </row>
    <row r="3" spans="1:8" ht="12.75">
      <c r="A3" s="2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33</v>
      </c>
    </row>
    <row r="4" spans="1:8" ht="12.75">
      <c r="A4" s="6" t="s">
        <v>10</v>
      </c>
      <c r="B4" s="30">
        <v>38000</v>
      </c>
      <c r="C4" s="31">
        <f>B4</f>
        <v>38000</v>
      </c>
      <c r="D4" s="31">
        <f>C4</f>
        <v>38000</v>
      </c>
      <c r="E4" s="31">
        <f>D4</f>
        <v>38000</v>
      </c>
      <c r="F4" s="31">
        <f>E4</f>
        <v>38000</v>
      </c>
      <c r="G4" s="31">
        <f>F4</f>
        <v>38000</v>
      </c>
      <c r="H4" s="23"/>
    </row>
    <row r="5" spans="1:8" ht="12.75">
      <c r="A5" s="6" t="s">
        <v>11</v>
      </c>
      <c r="B5" s="8">
        <v>98015.99</v>
      </c>
      <c r="C5" s="8">
        <v>108172.37</v>
      </c>
      <c r="D5" s="24">
        <v>106523.32</v>
      </c>
      <c r="E5" s="24">
        <v>115329.39</v>
      </c>
      <c r="F5" s="8">
        <v>103421.88</v>
      </c>
      <c r="G5" s="8">
        <v>98745.84</v>
      </c>
      <c r="H5" s="25">
        <f>SUM(B5:G5)*2</f>
        <v>1260417.5799999998</v>
      </c>
    </row>
    <row r="6" spans="1:8" ht="12.75">
      <c r="A6" s="6" t="s">
        <v>12</v>
      </c>
      <c r="B6" s="8">
        <v>40000</v>
      </c>
      <c r="C6" s="8">
        <f>B6</f>
        <v>40000</v>
      </c>
      <c r="D6" s="8">
        <f>C6</f>
        <v>40000</v>
      </c>
      <c r="E6" s="8">
        <f>D6</f>
        <v>40000</v>
      </c>
      <c r="F6" s="8">
        <f>E6</f>
        <v>40000</v>
      </c>
      <c r="G6" s="8">
        <f>F6</f>
        <v>40000</v>
      </c>
      <c r="H6" s="25">
        <f aca="true" t="shared" si="0" ref="H6:H20">SUM(B6:G6)*2</f>
        <v>480000</v>
      </c>
    </row>
    <row r="7" spans="1:8" ht="12.75">
      <c r="A7" s="6" t="s">
        <v>31</v>
      </c>
      <c r="B7" s="8">
        <v>70526.74</v>
      </c>
      <c r="C7" s="8">
        <v>76575.86</v>
      </c>
      <c r="D7" s="8">
        <v>77010.35</v>
      </c>
      <c r="E7" s="8">
        <v>78900.21</v>
      </c>
      <c r="F7" s="8">
        <v>70244.18</v>
      </c>
      <c r="G7" s="8">
        <v>56294.33</v>
      </c>
      <c r="H7" s="25">
        <f t="shared" si="0"/>
        <v>859103.3400000001</v>
      </c>
    </row>
    <row r="8" spans="1:8" ht="12.75">
      <c r="A8" s="6" t="s">
        <v>13</v>
      </c>
      <c r="B8" s="8">
        <f aca="true" t="shared" si="1" ref="B8:G8">C8</f>
        <v>92936.92</v>
      </c>
      <c r="C8" s="8">
        <f t="shared" si="1"/>
        <v>92936.92</v>
      </c>
      <c r="D8" s="8">
        <f t="shared" si="1"/>
        <v>92936.92</v>
      </c>
      <c r="E8" s="8">
        <f t="shared" si="1"/>
        <v>92936.92</v>
      </c>
      <c r="F8" s="8">
        <f t="shared" si="1"/>
        <v>92936.92</v>
      </c>
      <c r="G8" s="8">
        <f t="shared" si="1"/>
        <v>92936.92</v>
      </c>
      <c r="H8" s="25">
        <f t="shared" si="0"/>
        <v>1115243.04</v>
      </c>
    </row>
    <row r="9" spans="1:8" ht="12.75">
      <c r="A9" s="6" t="s">
        <v>14</v>
      </c>
      <c r="B9" s="32">
        <f>352403.5*0.75</f>
        <v>264302.625</v>
      </c>
      <c r="C9" s="8">
        <f aca="true" t="shared" si="2" ref="C9:G11">B9</f>
        <v>264302.625</v>
      </c>
      <c r="D9" s="8">
        <f t="shared" si="2"/>
        <v>264302.625</v>
      </c>
      <c r="E9" s="8">
        <f t="shared" si="2"/>
        <v>264302.625</v>
      </c>
      <c r="F9" s="8">
        <f t="shared" si="2"/>
        <v>264302.625</v>
      </c>
      <c r="G9" s="8">
        <f t="shared" si="2"/>
        <v>264302.625</v>
      </c>
      <c r="H9" s="25">
        <f t="shared" si="0"/>
        <v>3171631.5</v>
      </c>
    </row>
    <row r="10" spans="1:8" ht="12.75">
      <c r="A10" s="6" t="s">
        <v>15</v>
      </c>
      <c r="B10" s="8">
        <v>32000</v>
      </c>
      <c r="C10" s="8">
        <f t="shared" si="2"/>
        <v>32000</v>
      </c>
      <c r="D10" s="8">
        <f t="shared" si="2"/>
        <v>32000</v>
      </c>
      <c r="E10" s="8">
        <f t="shared" si="2"/>
        <v>32000</v>
      </c>
      <c r="F10" s="8">
        <f t="shared" si="2"/>
        <v>32000</v>
      </c>
      <c r="G10" s="8">
        <f t="shared" si="2"/>
        <v>32000</v>
      </c>
      <c r="H10" s="25">
        <f t="shared" si="0"/>
        <v>384000</v>
      </c>
    </row>
    <row r="11" spans="1:8" ht="12.75">
      <c r="A11" s="6" t="s">
        <v>16</v>
      </c>
      <c r="B11" s="8">
        <v>60833.3</v>
      </c>
      <c r="C11" s="8">
        <f t="shared" si="2"/>
        <v>60833.3</v>
      </c>
      <c r="D11" s="8">
        <f t="shared" si="2"/>
        <v>60833.3</v>
      </c>
      <c r="E11" s="8">
        <f t="shared" si="2"/>
        <v>60833.3</v>
      </c>
      <c r="F11" s="8">
        <f t="shared" si="2"/>
        <v>60833.3</v>
      </c>
      <c r="G11" s="8">
        <f t="shared" si="2"/>
        <v>60833.3</v>
      </c>
      <c r="H11" s="25">
        <f t="shared" si="0"/>
        <v>729999.6</v>
      </c>
    </row>
    <row r="12" spans="1:8" ht="12.75">
      <c r="A12" s="6" t="s">
        <v>17</v>
      </c>
      <c r="B12" s="8">
        <v>76472.5316</v>
      </c>
      <c r="C12" s="8">
        <v>75821.06860000001</v>
      </c>
      <c r="D12" s="8">
        <v>73616.5866</v>
      </c>
      <c r="E12" s="8">
        <v>79520.98799999998</v>
      </c>
      <c r="F12" s="8">
        <v>84049.19</v>
      </c>
      <c r="G12" s="8">
        <v>69354.8248</v>
      </c>
      <c r="H12" s="25">
        <f t="shared" si="0"/>
        <v>917670.3792000001</v>
      </c>
    </row>
    <row r="13" spans="1:8" ht="12.75">
      <c r="A13" s="6" t="s">
        <v>18</v>
      </c>
      <c r="B13" s="8">
        <v>18802.72</v>
      </c>
      <c r="C13" s="8">
        <v>20508.55</v>
      </c>
      <c r="D13" s="8">
        <v>22674.5</v>
      </c>
      <c r="E13" s="8">
        <v>20104.62</v>
      </c>
      <c r="F13" s="8">
        <v>19403.33</v>
      </c>
      <c r="G13" s="8">
        <v>19940.59</v>
      </c>
      <c r="H13" s="25">
        <f t="shared" si="0"/>
        <v>242868.62</v>
      </c>
    </row>
    <row r="14" spans="1:8" ht="12.75">
      <c r="A14" s="6" t="s">
        <v>19</v>
      </c>
      <c r="B14" s="8">
        <v>27484.05</v>
      </c>
      <c r="C14" s="8">
        <v>27744.23</v>
      </c>
      <c r="D14" s="8">
        <v>29964</v>
      </c>
      <c r="E14" s="8">
        <v>33299</v>
      </c>
      <c r="F14" s="8">
        <v>31437.5</v>
      </c>
      <c r="G14" s="8">
        <v>29852.8</v>
      </c>
      <c r="H14" s="25">
        <f t="shared" si="0"/>
        <v>359563.16</v>
      </c>
    </row>
    <row r="15" spans="1:8" ht="12.75">
      <c r="A15" s="6" t="s">
        <v>20</v>
      </c>
      <c r="B15" s="8">
        <v>32667</v>
      </c>
      <c r="C15" s="8">
        <v>36452</v>
      </c>
      <c r="D15" s="8">
        <v>33690</v>
      </c>
      <c r="E15" s="8">
        <v>33076</v>
      </c>
      <c r="F15" s="8">
        <v>33758</v>
      </c>
      <c r="G15" s="8">
        <v>31719</v>
      </c>
      <c r="H15" s="25">
        <f t="shared" si="0"/>
        <v>402724</v>
      </c>
    </row>
    <row r="16" spans="1:8" ht="12.75">
      <c r="A16" s="6" t="s">
        <v>21</v>
      </c>
      <c r="B16" s="8">
        <v>105159.3</v>
      </c>
      <c r="C16" s="8">
        <f>B16</f>
        <v>105159.3</v>
      </c>
      <c r="D16" s="8">
        <f>C16</f>
        <v>105159.3</v>
      </c>
      <c r="E16" s="8">
        <f>D16</f>
        <v>105159.3</v>
      </c>
      <c r="F16" s="8">
        <f>E16</f>
        <v>105159.3</v>
      </c>
      <c r="G16" s="8">
        <f>F16</f>
        <v>105159.3</v>
      </c>
      <c r="H16" s="25">
        <f t="shared" si="0"/>
        <v>1261911.6</v>
      </c>
    </row>
    <row r="17" spans="1:8" ht="12.75">
      <c r="A17" s="6" t="s">
        <v>22</v>
      </c>
      <c r="B17" s="8">
        <v>105022.36667635667</v>
      </c>
      <c r="C17" s="8">
        <v>106886.58282508604</v>
      </c>
      <c r="D17" s="8">
        <v>108837.6118028896</v>
      </c>
      <c r="E17" s="8">
        <v>106405.35</v>
      </c>
      <c r="F17" s="8">
        <v>992.6263496108098</v>
      </c>
      <c r="G17" s="8">
        <v>95792.58476014051</v>
      </c>
      <c r="H17" s="25">
        <f t="shared" si="0"/>
        <v>1047874.2448281673</v>
      </c>
    </row>
    <row r="18" spans="1:8" ht="12.75">
      <c r="A18" s="6" t="s">
        <v>23</v>
      </c>
      <c r="B18" s="8">
        <v>141311.43</v>
      </c>
      <c r="C18" s="8">
        <f>B18</f>
        <v>141311.43</v>
      </c>
      <c r="D18" s="8">
        <f>C18</f>
        <v>141311.43</v>
      </c>
      <c r="E18" s="8">
        <f>D18</f>
        <v>141311.43</v>
      </c>
      <c r="F18" s="8">
        <f>E18</f>
        <v>141311.43</v>
      </c>
      <c r="G18" s="8">
        <f>F18</f>
        <v>141311.43</v>
      </c>
      <c r="H18" s="25">
        <f t="shared" si="0"/>
        <v>1695737.1599999997</v>
      </c>
    </row>
    <row r="19" spans="1:8" ht="12.75">
      <c r="A19" s="6" t="s">
        <v>24</v>
      </c>
      <c r="B19" s="8">
        <v>96327</v>
      </c>
      <c r="C19" s="8">
        <v>85997</v>
      </c>
      <c r="D19" s="8">
        <v>86802</v>
      </c>
      <c r="E19" s="8">
        <v>98161</v>
      </c>
      <c r="F19" s="8">
        <v>96158</v>
      </c>
      <c r="G19" s="8">
        <v>92279</v>
      </c>
      <c r="H19" s="25">
        <f t="shared" si="0"/>
        <v>1111448</v>
      </c>
    </row>
    <row r="20" spans="1:8" ht="12.75">
      <c r="A20" s="6" t="s">
        <v>25</v>
      </c>
      <c r="B20" s="8">
        <v>326247.16</v>
      </c>
      <c r="C20" s="8">
        <f>B20</f>
        <v>326247.16</v>
      </c>
      <c r="D20" s="8">
        <f>C20</f>
        <v>326247.16</v>
      </c>
      <c r="E20" s="8">
        <f>D20</f>
        <v>326247.16</v>
      </c>
      <c r="F20" s="8">
        <f>E20</f>
        <v>326247.16</v>
      </c>
      <c r="G20" s="8">
        <f>F20</f>
        <v>326247.16</v>
      </c>
      <c r="H20" s="25">
        <f t="shared" si="0"/>
        <v>3914965.9199999995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4" sqref="B4"/>
    </sheetView>
  </sheetViews>
  <sheetFormatPr defaultColWidth="9.140625" defaultRowHeight="12.75"/>
  <cols>
    <col min="1" max="1" width="22.57421875" style="0" customWidth="1"/>
    <col min="2" max="2" width="12.8515625" style="0" customWidth="1"/>
    <col min="5" max="5" width="11.28125" style="0" customWidth="1"/>
    <col min="20" max="20" width="19.7109375" style="0" customWidth="1"/>
  </cols>
  <sheetData>
    <row r="1" spans="1:12" ht="12.75">
      <c r="A1" s="5" t="s">
        <v>36</v>
      </c>
      <c r="L1" s="4"/>
    </row>
    <row r="3" spans="1:2" ht="12.75">
      <c r="A3" s="6" t="s">
        <v>35</v>
      </c>
      <c r="B3" s="6" t="s">
        <v>34</v>
      </c>
    </row>
    <row r="4" spans="1:2" ht="12.75">
      <c r="A4" s="1" t="s">
        <v>1</v>
      </c>
      <c r="B4" s="27">
        <v>1644209.5082763566</v>
      </c>
    </row>
    <row r="5" spans="1:2" ht="12.75">
      <c r="A5" s="1" t="s">
        <v>2</v>
      </c>
      <c r="B5" s="28">
        <v>1657048.7714250858</v>
      </c>
    </row>
    <row r="6" spans="1:2" ht="12.75">
      <c r="A6" s="1" t="s">
        <v>3</v>
      </c>
      <c r="B6" s="29">
        <v>1658008.9944028896</v>
      </c>
    </row>
    <row r="7" spans="1:2" ht="12.75">
      <c r="A7" s="1" t="s">
        <v>4</v>
      </c>
      <c r="B7" s="26">
        <v>1683687.668</v>
      </c>
    </row>
    <row r="8" spans="1:2" ht="12.75">
      <c r="A8" s="1" t="s">
        <v>5</v>
      </c>
      <c r="B8" s="29">
        <v>1558355.8163496107</v>
      </c>
    </row>
    <row r="9" spans="1:2" ht="12.75">
      <c r="A9" s="1" t="s">
        <v>6</v>
      </c>
      <c r="B9" s="29">
        <v>1612870.0795601404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kate</cp:lastModifiedBy>
  <dcterms:created xsi:type="dcterms:W3CDTF">2008-01-18T15:36:48Z</dcterms:created>
  <dcterms:modified xsi:type="dcterms:W3CDTF">2008-02-14T18:24:07Z</dcterms:modified>
  <cp:category/>
  <cp:version/>
  <cp:contentType/>
  <cp:contentStatus/>
</cp:coreProperties>
</file>