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savage\Downloads\"/>
    </mc:Choice>
  </mc:AlternateContent>
  <xr:revisionPtr revIDLastSave="0" documentId="8_{50AA7E51-F3EC-451F-806F-052BA95DF586}" xr6:coauthVersionLast="36" xr6:coauthVersionMax="36" xr10:uidLastSave="{00000000-0000-0000-0000-000000000000}"/>
  <bookViews>
    <workbookView xWindow="0" yWindow="0" windowWidth="23040" windowHeight="9060" xr2:uid="{921D7211-FA67-4764-BAD9-1F86292CB5A8}"/>
  </bookViews>
  <sheets>
    <sheet name="Sheet1" sheetId="1" r:id="rId1"/>
    <sheet name="treeCalc_1" sheetId="2" state="hidden" r:id="rId2"/>
  </sheet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8" i="2" l="1"/>
  <c r="J128" i="2"/>
  <c r="K127" i="2"/>
  <c r="J127" i="2"/>
  <c r="K126" i="2"/>
  <c r="J126" i="2"/>
  <c r="K55" i="2"/>
  <c r="J55" i="2"/>
  <c r="O55" i="2"/>
  <c r="K125" i="2"/>
  <c r="J125" i="2"/>
  <c r="K124" i="2"/>
  <c r="J124" i="2"/>
  <c r="K123" i="2"/>
  <c r="J123" i="2"/>
  <c r="K56" i="2"/>
  <c r="J56" i="2"/>
  <c r="O56" i="2"/>
  <c r="K122" i="2"/>
  <c r="J122" i="2"/>
  <c r="K121" i="2"/>
  <c r="J121" i="2"/>
  <c r="K120" i="2"/>
  <c r="J120" i="2"/>
  <c r="K53" i="2"/>
  <c r="J53" i="2"/>
  <c r="O53" i="2"/>
  <c r="K119" i="2"/>
  <c r="J119" i="2"/>
  <c r="K118" i="2"/>
  <c r="J118" i="2"/>
  <c r="K117" i="2"/>
  <c r="J117" i="2"/>
  <c r="K54" i="2"/>
  <c r="J54" i="2"/>
  <c r="O54" i="2"/>
  <c r="K116" i="2"/>
  <c r="J116" i="2"/>
  <c r="K115" i="2"/>
  <c r="J115" i="2"/>
  <c r="K114" i="2"/>
  <c r="J114" i="2"/>
  <c r="K51" i="2"/>
  <c r="J51" i="2"/>
  <c r="O51" i="2"/>
  <c r="K113" i="2"/>
  <c r="J113" i="2"/>
  <c r="K112" i="2"/>
  <c r="J112" i="2"/>
  <c r="K111" i="2"/>
  <c r="J111" i="2"/>
  <c r="K52" i="2"/>
  <c r="J52" i="2"/>
  <c r="O52" i="2"/>
  <c r="K110" i="2"/>
  <c r="J110" i="2"/>
  <c r="K109" i="2"/>
  <c r="J109" i="2"/>
  <c r="K108" i="2"/>
  <c r="J108" i="2"/>
  <c r="K49" i="2"/>
  <c r="J49" i="2"/>
  <c r="O49" i="2"/>
  <c r="K107" i="2"/>
  <c r="J107" i="2"/>
  <c r="K106" i="2"/>
  <c r="J106" i="2"/>
  <c r="K105" i="2"/>
  <c r="J105" i="2"/>
  <c r="K50" i="2"/>
  <c r="J50" i="2"/>
  <c r="O50" i="2"/>
  <c r="K104" i="2"/>
  <c r="J104" i="2"/>
  <c r="K103" i="2"/>
  <c r="J103" i="2"/>
  <c r="K102" i="2"/>
  <c r="J102" i="2"/>
  <c r="K47" i="2"/>
  <c r="J47" i="2"/>
  <c r="O47" i="2"/>
  <c r="K101" i="2"/>
  <c r="J101" i="2"/>
  <c r="K100" i="2"/>
  <c r="J100" i="2"/>
  <c r="K99" i="2"/>
  <c r="J99" i="2"/>
  <c r="K48" i="2"/>
  <c r="J48" i="2"/>
  <c r="O48" i="2"/>
  <c r="K98" i="2"/>
  <c r="J98" i="2"/>
  <c r="K97" i="2"/>
  <c r="J97" i="2"/>
  <c r="K96" i="2"/>
  <c r="J96" i="2"/>
  <c r="K45" i="2"/>
  <c r="J45" i="2"/>
  <c r="O45" i="2"/>
  <c r="K95" i="2"/>
  <c r="J95" i="2"/>
  <c r="K94" i="2"/>
  <c r="J94" i="2"/>
  <c r="K93" i="2"/>
  <c r="J93" i="2"/>
  <c r="K46" i="2"/>
  <c r="J46" i="2"/>
  <c r="O46" i="2"/>
  <c r="K92" i="2"/>
  <c r="J92" i="2"/>
  <c r="K91" i="2"/>
  <c r="J91" i="2"/>
  <c r="K90" i="2"/>
  <c r="J90" i="2"/>
  <c r="K43" i="2"/>
  <c r="J43" i="2"/>
  <c r="O43" i="2"/>
  <c r="K89" i="2"/>
  <c r="J89" i="2"/>
  <c r="K88" i="2"/>
  <c r="J88" i="2"/>
  <c r="K87" i="2"/>
  <c r="J87" i="2"/>
  <c r="K44" i="2"/>
  <c r="J44" i="2"/>
  <c r="O44" i="2"/>
  <c r="K86" i="2"/>
  <c r="J86" i="2"/>
  <c r="K85" i="2"/>
  <c r="J85" i="2"/>
  <c r="K84" i="2"/>
  <c r="J84" i="2"/>
  <c r="K41" i="2"/>
  <c r="J41" i="2"/>
  <c r="O41" i="2"/>
  <c r="K83" i="2"/>
  <c r="J83" i="2"/>
  <c r="K82" i="2"/>
  <c r="J82" i="2"/>
  <c r="K81" i="2"/>
  <c r="J81" i="2"/>
  <c r="K42" i="2"/>
  <c r="J42" i="2"/>
  <c r="O42" i="2"/>
  <c r="K80" i="2"/>
  <c r="J80" i="2"/>
  <c r="K79" i="2"/>
  <c r="J79" i="2"/>
  <c r="K78" i="2"/>
  <c r="J78" i="2"/>
  <c r="K39" i="2"/>
  <c r="J39" i="2"/>
  <c r="O39" i="2"/>
  <c r="K77" i="2"/>
  <c r="J77" i="2"/>
  <c r="K76" i="2"/>
  <c r="J76" i="2"/>
  <c r="K75" i="2"/>
  <c r="J75" i="2"/>
  <c r="K40" i="2"/>
  <c r="J40" i="2"/>
  <c r="O40" i="2"/>
  <c r="K74" i="2"/>
  <c r="J74" i="2"/>
  <c r="K73" i="2"/>
  <c r="J73" i="2"/>
  <c r="K72" i="2"/>
  <c r="J72" i="2"/>
  <c r="K37" i="2"/>
  <c r="J37" i="2"/>
  <c r="O37" i="2"/>
  <c r="K71" i="2"/>
  <c r="J71" i="2"/>
  <c r="K70" i="2"/>
  <c r="J70" i="2"/>
  <c r="K69" i="2"/>
  <c r="J69" i="2"/>
  <c r="K38" i="2"/>
  <c r="J38" i="2"/>
  <c r="O38" i="2"/>
  <c r="K68" i="2"/>
  <c r="J68" i="2"/>
  <c r="K67" i="2"/>
  <c r="J67" i="2"/>
  <c r="K66" i="2"/>
  <c r="J66" i="2"/>
  <c r="K21" i="2"/>
  <c r="J21" i="2"/>
  <c r="O21" i="2"/>
  <c r="K65" i="2"/>
  <c r="J65" i="2"/>
  <c r="K64" i="2"/>
  <c r="J64" i="2"/>
  <c r="K63" i="2"/>
  <c r="J63" i="2"/>
  <c r="K22" i="2"/>
  <c r="J22" i="2"/>
  <c r="O22" i="2"/>
  <c r="K62" i="2"/>
  <c r="J62" i="2"/>
  <c r="K61" i="2"/>
  <c r="J61" i="2"/>
  <c r="K60" i="2"/>
  <c r="J60" i="2"/>
  <c r="K19" i="2"/>
  <c r="J19" i="2"/>
  <c r="O19" i="2"/>
  <c r="K59" i="2"/>
  <c r="J59" i="2"/>
  <c r="K58" i="2"/>
  <c r="J58" i="2"/>
  <c r="K57" i="2"/>
  <c r="J57" i="2"/>
  <c r="K20" i="2"/>
  <c r="J20" i="2"/>
  <c r="O20" i="2"/>
  <c r="K35" i="2"/>
  <c r="J35" i="2"/>
  <c r="O35" i="2"/>
  <c r="K36" i="2"/>
  <c r="J36" i="2"/>
  <c r="O36" i="2"/>
  <c r="K33" i="2"/>
  <c r="J33" i="2"/>
  <c r="O33" i="2"/>
  <c r="K34" i="2"/>
  <c r="J34" i="2"/>
  <c r="O34" i="2"/>
  <c r="K31" i="2"/>
  <c r="J31" i="2"/>
  <c r="O31" i="2"/>
  <c r="K32" i="2"/>
  <c r="J32" i="2"/>
  <c r="O32" i="2"/>
  <c r="K29" i="2"/>
  <c r="J29" i="2"/>
  <c r="O29" i="2"/>
  <c r="K30" i="2"/>
  <c r="J30" i="2"/>
  <c r="O30" i="2"/>
  <c r="K23" i="2"/>
  <c r="J23" i="2"/>
  <c r="O23" i="2"/>
  <c r="K24" i="2"/>
  <c r="J24" i="2"/>
  <c r="O24" i="2"/>
  <c r="K27" i="2"/>
  <c r="J27" i="2"/>
  <c r="O27" i="2"/>
  <c r="K28" i="2"/>
  <c r="J28" i="2"/>
  <c r="O28" i="2"/>
  <c r="K25" i="2"/>
  <c r="J25" i="2"/>
  <c r="O25" i="2"/>
  <c r="K26" i="2"/>
  <c r="J26" i="2"/>
  <c r="O26" i="2"/>
  <c r="J12" i="2"/>
  <c r="O12" i="2"/>
  <c r="J13" i="2"/>
  <c r="O13" i="2"/>
  <c r="K15" i="2"/>
  <c r="J15" i="2"/>
  <c r="O15" i="2"/>
  <c r="K17" i="2"/>
  <c r="J17" i="2"/>
  <c r="O17" i="2"/>
  <c r="K18" i="2"/>
  <c r="J18" i="2"/>
  <c r="O18" i="2"/>
  <c r="K16" i="2"/>
  <c r="J16" i="2"/>
  <c r="O16" i="2"/>
  <c r="J14" i="2"/>
  <c r="O14" i="2"/>
  <c r="K11" i="2"/>
  <c r="J11" i="2"/>
  <c r="O11" i="2"/>
  <c r="B11" i="2"/>
  <c r="B2" i="2"/>
  <c r="F2" i="2"/>
  <c r="G32" i="1"/>
  <c r="G58" i="1"/>
  <c r="G93" i="1"/>
  <c r="G131" i="1"/>
  <c r="F160" i="1"/>
  <c r="G195" i="1"/>
  <c r="G226" i="1"/>
  <c r="C56" i="1"/>
  <c r="G102" i="1"/>
  <c r="G128" i="1"/>
  <c r="G173" i="1"/>
  <c r="G196" i="1"/>
  <c r="B135" i="1"/>
  <c r="F60" i="1"/>
  <c r="F130" i="1"/>
  <c r="G242" i="1"/>
  <c r="G103" i="1"/>
  <c r="G199" i="1"/>
  <c r="F198" i="1"/>
  <c r="G235" i="1"/>
  <c r="G114" i="1"/>
  <c r="D156" i="1"/>
  <c r="G112" i="1"/>
  <c r="E106" i="1"/>
  <c r="G148" i="1"/>
  <c r="G78" i="1"/>
  <c r="G151" i="1"/>
  <c r="G192" i="1"/>
  <c r="G232" i="1"/>
  <c r="G34" i="1"/>
  <c r="G63" i="1"/>
  <c r="G101" i="1"/>
  <c r="G132" i="1"/>
  <c r="G157" i="1"/>
  <c r="G202" i="1"/>
  <c r="G225" i="1"/>
  <c r="C136" i="1"/>
  <c r="G62" i="1"/>
  <c r="F228" i="1"/>
  <c r="G104" i="1"/>
  <c r="F170" i="1"/>
  <c r="D194" i="1"/>
  <c r="G127" i="1"/>
  <c r="E224" i="1"/>
  <c r="G240" i="1"/>
  <c r="G167" i="1"/>
  <c r="G168" i="1"/>
  <c r="B96" i="1"/>
  <c r="F140" i="1"/>
  <c r="G154" i="1"/>
  <c r="G81" i="1"/>
  <c r="G17" i="1"/>
  <c r="G221" i="1"/>
  <c r="E184" i="1"/>
  <c r="F90" i="1"/>
  <c r="G162" i="1"/>
  <c r="G33" i="1"/>
  <c r="G67" i="1"/>
  <c r="G74" i="1"/>
  <c r="G210" i="1"/>
  <c r="G209" i="1"/>
  <c r="G44" i="1"/>
  <c r="G57" i="1"/>
  <c r="G200" i="1"/>
  <c r="G28" i="1"/>
  <c r="G201" i="1"/>
  <c r="G98" i="1"/>
  <c r="E244" i="1"/>
  <c r="G97" i="1"/>
  <c r="G72" i="1"/>
  <c r="E146" i="1"/>
  <c r="G220" i="1"/>
  <c r="E46" i="1"/>
  <c r="F178" i="1"/>
  <c r="F150" i="1"/>
  <c r="F188" i="1"/>
  <c r="G191" i="1"/>
  <c r="G18" i="1"/>
  <c r="G27" i="1"/>
  <c r="G71" i="1"/>
  <c r="G174" i="1"/>
  <c r="G241" i="1"/>
  <c r="G144" i="1"/>
  <c r="D234" i="1"/>
  <c r="G143" i="1"/>
  <c r="E26" i="1"/>
  <c r="G77" i="1"/>
  <c r="G222" i="1"/>
  <c r="E126" i="1"/>
  <c r="G158" i="1"/>
  <c r="G133" i="1"/>
  <c r="G31" i="1"/>
  <c r="G172" i="1"/>
  <c r="G142" i="1"/>
  <c r="G236" i="1"/>
  <c r="G68" i="1"/>
  <c r="G246" i="1"/>
  <c r="G53" i="1"/>
  <c r="F30" i="1"/>
  <c r="G82" i="1"/>
  <c r="E204" i="1"/>
  <c r="G175" i="1"/>
  <c r="F248" i="1"/>
  <c r="G84" i="1"/>
  <c r="F218" i="1"/>
  <c r="G189" i="1"/>
  <c r="D36" i="1"/>
  <c r="G38" i="1"/>
  <c r="G73" i="1"/>
  <c r="F100" i="1"/>
  <c r="G138" i="1"/>
  <c r="G171" i="1"/>
  <c r="G205" i="1"/>
  <c r="F238" i="1"/>
  <c r="B213" i="1"/>
  <c r="C214" i="1"/>
  <c r="G245" i="1"/>
  <c r="G137" i="1"/>
  <c r="G113" i="1"/>
  <c r="G152" i="1"/>
  <c r="G124" i="1"/>
  <c r="F40" i="1"/>
  <c r="G180" i="1"/>
  <c r="G211" i="1"/>
  <c r="F110" i="1"/>
  <c r="G94" i="1"/>
  <c r="G37" i="1"/>
  <c r="F70" i="1"/>
  <c r="G111" i="1"/>
  <c r="G141" i="1"/>
  <c r="G181" i="1"/>
  <c r="G212" i="1"/>
  <c r="G239" i="1"/>
  <c r="F208" i="1"/>
  <c r="G179" i="1"/>
  <c r="G42" i="1"/>
  <c r="G153" i="1"/>
  <c r="G52" i="1"/>
  <c r="G185" i="1"/>
  <c r="B55" i="1"/>
  <c r="G107" i="1"/>
  <c r="G41" i="1"/>
  <c r="F50" i="1"/>
  <c r="G249" i="1"/>
  <c r="G161" i="1"/>
  <c r="G61" i="1"/>
  <c r="G43" i="1"/>
  <c r="G250" i="1"/>
  <c r="G206" i="1"/>
  <c r="G182" i="1"/>
  <c r="G251" i="1"/>
  <c r="G147" i="1"/>
  <c r="E86" i="1"/>
  <c r="G164" i="1"/>
  <c r="G117" i="1"/>
  <c r="G229" i="1"/>
  <c r="G83" i="1"/>
  <c r="G176" i="1"/>
  <c r="E66" i="1"/>
  <c r="G123" i="1"/>
  <c r="G252" i="1"/>
  <c r="G108" i="1"/>
  <c r="G118" i="1"/>
  <c r="G216" i="1"/>
  <c r="G122" i="1"/>
  <c r="G121" i="1"/>
  <c r="G215" i="1"/>
  <c r="G190" i="1"/>
  <c r="F120" i="1"/>
  <c r="D116" i="1"/>
  <c r="G64" i="1"/>
  <c r="G54" i="1"/>
  <c r="G219" i="1"/>
  <c r="G22" i="1"/>
  <c r="G230" i="1"/>
  <c r="F80" i="1"/>
  <c r="G186" i="1"/>
  <c r="G231" i="1"/>
  <c r="G87" i="1"/>
  <c r="G47" i="1"/>
  <c r="E166" i="1"/>
  <c r="G23" i="1"/>
  <c r="D76" i="1"/>
  <c r="F20" i="1"/>
  <c r="G92" i="1"/>
  <c r="G21" i="1"/>
  <c r="G163" i="1"/>
  <c r="G24" i="1"/>
  <c r="G48" i="1"/>
  <c r="G88" i="1"/>
  <c r="G134" i="1"/>
  <c r="G51" i="1"/>
  <c r="G91" i="1"/>
  <c r="A55" i="2" l="1"/>
  <c r="A126" i="2"/>
  <c r="A128" i="2"/>
  <c r="A127" i="2"/>
  <c r="A56" i="2"/>
  <c r="A123" i="2"/>
  <c r="A125" i="2"/>
  <c r="A124" i="2"/>
  <c r="A121" i="2"/>
  <c r="A122" i="2"/>
  <c r="A53" i="2"/>
  <c r="A120" i="2"/>
  <c r="A117" i="2"/>
  <c r="A118" i="2"/>
  <c r="A119" i="2"/>
  <c r="A54" i="2"/>
  <c r="A51" i="2"/>
  <c r="A115" i="2"/>
  <c r="A114" i="2"/>
  <c r="A116" i="2"/>
  <c r="A111" i="2"/>
  <c r="A52" i="2"/>
  <c r="A112" i="2"/>
  <c r="A113" i="2"/>
  <c r="A108" i="2"/>
  <c r="A49" i="2"/>
  <c r="A110" i="2"/>
  <c r="A109" i="2"/>
  <c r="A107" i="2"/>
  <c r="A50" i="2"/>
  <c r="A105" i="2"/>
  <c r="A106" i="2"/>
  <c r="A47" i="2"/>
  <c r="A102" i="2"/>
  <c r="A104" i="2"/>
  <c r="A103" i="2"/>
  <c r="A48" i="2"/>
  <c r="A99" i="2"/>
  <c r="A100" i="2"/>
  <c r="A101" i="2"/>
  <c r="A45" i="2"/>
  <c r="A96" i="2"/>
  <c r="A97" i="2"/>
  <c r="A98" i="2"/>
  <c r="A46" i="2"/>
  <c r="A93" i="2"/>
  <c r="A94" i="2"/>
  <c r="A95" i="2"/>
  <c r="A43" i="2"/>
  <c r="A90" i="2"/>
  <c r="A91" i="2"/>
  <c r="A92" i="2"/>
  <c r="A44" i="2"/>
  <c r="A87" i="2"/>
  <c r="A88" i="2"/>
  <c r="A89" i="2"/>
  <c r="A41" i="2"/>
  <c r="A85" i="2"/>
  <c r="A84" i="2"/>
  <c r="A86" i="2"/>
  <c r="A81" i="2"/>
  <c r="A82" i="2"/>
  <c r="A83" i="2"/>
  <c r="A42" i="2"/>
  <c r="A39" i="2"/>
  <c r="A78" i="2"/>
  <c r="A80" i="2"/>
  <c r="A79" i="2"/>
  <c r="A75" i="2"/>
  <c r="A76" i="2"/>
  <c r="A77" i="2"/>
  <c r="A40" i="2"/>
  <c r="A37" i="2"/>
  <c r="A72" i="2"/>
  <c r="A74" i="2"/>
  <c r="A73" i="2"/>
  <c r="A69" i="2"/>
  <c r="A38" i="2"/>
  <c r="A71" i="2"/>
  <c r="A70" i="2"/>
  <c r="A68" i="2"/>
  <c r="A21" i="2"/>
  <c r="A66" i="2"/>
  <c r="A67" i="2"/>
  <c r="A22" i="2"/>
  <c r="A63" i="2"/>
  <c r="A64" i="2"/>
  <c r="A65" i="2"/>
  <c r="A60" i="2"/>
  <c r="A19" i="2"/>
  <c r="A61" i="2"/>
  <c r="A62" i="2"/>
  <c r="A59" i="2"/>
  <c r="A57" i="2"/>
  <c r="A58" i="2"/>
  <c r="A35" i="2"/>
  <c r="A36" i="2"/>
  <c r="A33" i="2"/>
  <c r="A34" i="2"/>
  <c r="A32" i="2"/>
  <c r="A31" i="2"/>
  <c r="A30" i="2"/>
  <c r="A29" i="2"/>
  <c r="A27" i="2"/>
  <c r="A28" i="2"/>
  <c r="A25" i="2"/>
  <c r="A26" i="2"/>
  <c r="A23" i="2"/>
  <c r="A24" i="2"/>
  <c r="A20" i="2"/>
  <c r="A18" i="2"/>
  <c r="A17" i="2"/>
  <c r="A16" i="2"/>
  <c r="A15" i="2"/>
  <c r="A14" i="2"/>
  <c r="A13" i="2"/>
  <c r="A12" i="2"/>
  <c r="A11" i="2"/>
</calcChain>
</file>

<file path=xl/sharedStrings.xml><?xml version="1.0" encoding="utf-8"?>
<sst xmlns="http://schemas.openxmlformats.org/spreadsheetml/2006/main" count="639" uniqueCount="132">
  <si>
    <t>25974CFA</t>
  </si>
  <si>
    <t>Name</t>
  </si>
  <si>
    <t>SheetRef</t>
  </si>
  <si>
    <t>GenInfo</t>
  </si>
  <si>
    <t>Def. Link</t>
  </si>
  <si>
    <t>EXT REFS</t>
  </si>
  <si>
    <t>Def. Form</t>
  </si>
  <si>
    <t>Calc Macro</t>
  </si>
  <si>
    <t>Highest#</t>
  </si>
  <si>
    <t>Ptree1 Compatibility</t>
  </si>
  <si>
    <t>Model GUID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</si>
  <si>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</si>
  <si>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</si>
  <si>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</si>
  <si>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</si>
  <si>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</si>
  <si>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</si>
  <si>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</si>
  <si>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</si>
  <si>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</si>
  <si>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</si>
  <si>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</si>
  <si>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</si>
  <si>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</si>
  <si>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</si>
  <si>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</si>
  <si>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</si>
  <si>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</si>
  <si>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</si>
  <si>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</si>
  <si>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</si>
  <si>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</si>
  <si>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</si>
  <si>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</si>
  <si>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</si>
  <si>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</si>
  <si>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Collapsed</t>
  </si>
  <si>
    <t>=</t>
  </si>
  <si>
    <t>8.2.0</t>
  </si>
  <si>
    <t>5.0.0</t>
  </si>
  <si>
    <t>&lt;NF&gt;</t>
  </si>
  <si>
    <t>Automatic</t>
  </si>
  <si>
    <t/>
  </si>
  <si>
    <t>DEFAULT</t>
  </si>
  <si>
    <t>0</t>
  </si>
  <si>
    <t>0,1,1,0,0,Exponential, 0,0,-1,0,-1,-1,.0001</t>
  </si>
  <si>
    <t>Steel Manufacturing</t>
  </si>
  <si>
    <t>Decision</t>
  </si>
  <si>
    <t>2,0,0,3,2,3,4,0,0,0</t>
  </si>
  <si>
    <t>Traditional</t>
  </si>
  <si>
    <t>Hybrid</t>
  </si>
  <si>
    <t>Modular</t>
  </si>
  <si>
    <t>Chance</t>
  </si>
  <si>
    <t>1,0,0,2,5,6,1,0,0</t>
  </si>
  <si>
    <t>Grid Energy</t>
  </si>
  <si>
    <t>Non-Grid (Renewables)</t>
  </si>
  <si>
    <t>1,0,0,2,7,8,4,0,0</t>
  </si>
  <si>
    <t>Build Energy Infrastructure</t>
  </si>
  <si>
    <t>Use Existing Energy Infrastructure</t>
  </si>
  <si>
    <t>Purchase Raw Materials</t>
  </si>
  <si>
    <t>Mine Raw Materials</t>
  </si>
  <si>
    <t>1,0,0,2,9,10,6,0,0</t>
  </si>
  <si>
    <t>1,0,0,2,11,12,6,0,0</t>
  </si>
  <si>
    <t>1,0,0,2,13,14,4,0,0</t>
  </si>
  <si>
    <t>1,0,0,2,15,16,1,0,0</t>
  </si>
  <si>
    <t>1,0,0,2,17,18,1,0,0</t>
  </si>
  <si>
    <t>Grid</t>
  </si>
  <si>
    <t>1,0,0,2,19,20,3,0,0</t>
  </si>
  <si>
    <t>1,0,0,2,21,22,3,0,0</t>
  </si>
  <si>
    <t>1,0,0,2,23,24,2,0,0</t>
  </si>
  <si>
    <t>1,0,0,2,25,26,2,0,0</t>
  </si>
  <si>
    <t>1,0,0,2,27,28,5,0,0</t>
  </si>
  <si>
    <t>1,0,0,2,29,30,5,0,0</t>
  </si>
  <si>
    <t>1,0,0,2,31,32,16,0,0</t>
  </si>
  <si>
    <t>1,0,0,2,33,34,16,0,0</t>
  </si>
  <si>
    <t>1,0,0,2,35,36,15,0,0</t>
  </si>
  <si>
    <t>1,0,0,2,37,38,15,0,0</t>
  </si>
  <si>
    <t>1,0,0,2,39,40,18,0,0</t>
  </si>
  <si>
    <t>1,0,0,2,41,42,18,0,0</t>
  </si>
  <si>
    <t>1,0,0,2,43,44,17,0,0</t>
  </si>
  <si>
    <t>1,0,0,2,45,46,17,0,0</t>
  </si>
  <si>
    <t>4,0,0,0,10,0,0</t>
  </si>
  <si>
    <t>1,0,0,3,47,48,49,8,0,0</t>
  </si>
  <si>
    <t>Close</t>
  </si>
  <si>
    <t>Mid</t>
  </si>
  <si>
    <t>Far</t>
  </si>
  <si>
    <t>1,0,0,3,50,51,52,8,0,0</t>
  </si>
  <si>
    <t>4,0,0,0,9,0,0</t>
  </si>
  <si>
    <t>1,0,0,3,53,54,55,7,0,0</t>
  </si>
  <si>
    <t>4,0,0,0,12,0,0</t>
  </si>
  <si>
    <t>1,0,0,3,56,57,58,7,0,0</t>
  </si>
  <si>
    <t>4,0,0,0,11,0,0</t>
  </si>
  <si>
    <t>1,0,0,3,59,60,61,14,0,0</t>
  </si>
  <si>
    <t>4,0,0,0,28,0,0</t>
  </si>
  <si>
    <t>1,0,0,3,62,63,64,14,0,0</t>
  </si>
  <si>
    <t>4,0,0,0,27,0,0</t>
  </si>
  <si>
    <t>1,0,0,3,65,66,67,13,0,0</t>
  </si>
  <si>
    <t>4,0,0,0,30,0,0</t>
  </si>
  <si>
    <t>1,0,0,3,68,69,70,13,0,0</t>
  </si>
  <si>
    <t>4,0,0,0,29,0,0</t>
  </si>
  <si>
    <t>1,0,0,3,71,72,73,20,0,0</t>
  </si>
  <si>
    <t>4,0,0,0,32,0,0</t>
  </si>
  <si>
    <t>1,0,0,3,74,75,76,20,0,0</t>
  </si>
  <si>
    <t>4,0,0,0,31,0,0</t>
  </si>
  <si>
    <t>1,0,0,3,77,78,79,19,0,0</t>
  </si>
  <si>
    <t>4,0,0,0,34,0,0</t>
  </si>
  <si>
    <t>1,0,0,3,80,81,82,19,0,0</t>
  </si>
  <si>
    <t>4,0,0,0,33,0,0</t>
  </si>
  <si>
    <t>1,0,0,3,83,84,85,22,0,0</t>
  </si>
  <si>
    <t>4,0,0,0,36,0,0</t>
  </si>
  <si>
    <t>1,0,0,3,86,87,88,22,0,0</t>
  </si>
  <si>
    <t>4,0,0,0,35,0,0</t>
  </si>
  <si>
    <t>1,0,0,3,89,90,91,21,0,0</t>
  </si>
  <si>
    <t>4,0,0,0,38,0,0</t>
  </si>
  <si>
    <t>1,0,0,3,92,93,94,21,0,0</t>
  </si>
  <si>
    <t>4,0,0,0,37,0,0</t>
  </si>
  <si>
    <t>1,0,0,3,95,96,97,24,0,0</t>
  </si>
  <si>
    <t>4,0,0,0,40,0,0</t>
  </si>
  <si>
    <t>1,0,0,3,98,99,100,24,0,0</t>
  </si>
  <si>
    <t>4,0,0,0,39,0,0</t>
  </si>
  <si>
    <t>1,0,0,3,101,102,103,23,0,0</t>
  </si>
  <si>
    <t>4,0,0,0,42,0,0</t>
  </si>
  <si>
    <t>1,0,0,3,104,105,106,23,0,0</t>
  </si>
  <si>
    <t>4,0,0,0,41,0,0</t>
  </si>
  <si>
    <t>1,0,0,3,107,108,109,26,0,0</t>
  </si>
  <si>
    <t>4,0,0,0,44,0,0</t>
  </si>
  <si>
    <t>1,0,0,3,110,111,112,26,0,0</t>
  </si>
  <si>
    <t>4,0,0,0,43,0,0</t>
  </si>
  <si>
    <t>1,0,0,3,113,114,115,25,0,0</t>
  </si>
  <si>
    <t>4,0,0,0,46,0,0</t>
  </si>
  <si>
    <t>1,0,0,3,116,117,118,25,0,0</t>
  </si>
  <si>
    <t>4,0,0,0,45,0,0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</si>
</sst>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0.00001]0.0###%;[=0]0.0%;0.00E+00"/>
  </numFmts>
  <fonts count="8" x14ac:knownFonts="1">
    <font>
      <sz val="11"/>
      <color theme="1"/>
      <name val="Calibri"/>
      <family val="2"/>
      <scheme val="minor"/>
    </font>
    <font>
      <b/>
      <sz val="8"/>
      <color rgb="FF00008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8000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8"/>
      <color rgb="FF8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238888</xdr:colOff>
      <xdr:row>22</xdr:row>
      <xdr:rowOff>177800</xdr:rowOff>
    </xdr:from>
    <xdr:to>
      <xdr:col>6</xdr:col>
      <xdr:colOff>127</xdr:colOff>
      <xdr:row>22</xdr:row>
      <xdr:rowOff>177800</xdr:rowOff>
    </xdr:to>
    <xdr:cxnSp macro="_xll.PtreeEvent_ObjectClick">
      <xdr:nvCxnSpPr>
        <xdr:cNvPr id="772" name="PTObj_DBranchHLine_1_118">
          <a:extLst>
            <a:ext uri="{FF2B5EF4-FFF2-40B4-BE49-F238E27FC236}">
              <a16:creationId xmlns:a16="http://schemas.microsoft.com/office/drawing/2014/main" id="{93CC80CE-D7E7-4C2D-B4FD-6A28775BB83B}"/>
            </a:ext>
          </a:extLst>
        </xdr:cNvPr>
        <xdr:cNvCxnSpPr/>
      </xdr:nvCxnSpPr>
      <xdr:spPr>
        <a:xfrm>
          <a:off x="9360028" y="420116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18</xdr:row>
      <xdr:rowOff>172720</xdr:rowOff>
    </xdr:from>
    <xdr:to>
      <xdr:col>5</xdr:col>
      <xdr:colOff>238888</xdr:colOff>
      <xdr:row>22</xdr:row>
      <xdr:rowOff>177800</xdr:rowOff>
    </xdr:to>
    <xdr:cxnSp macro="_xll.PtreeEvent_ObjectClick">
      <xdr:nvCxnSpPr>
        <xdr:cNvPr id="771" name="PTObj_DBranchDLine_1_118">
          <a:extLst>
            <a:ext uri="{FF2B5EF4-FFF2-40B4-BE49-F238E27FC236}">
              <a16:creationId xmlns:a16="http://schemas.microsoft.com/office/drawing/2014/main" id="{C1740314-E750-4D99-8039-7BE67EF4A7DD}"/>
            </a:ext>
          </a:extLst>
        </xdr:cNvPr>
        <xdr:cNvCxnSpPr/>
      </xdr:nvCxnSpPr>
      <xdr:spPr>
        <a:xfrm>
          <a:off x="9207628" y="346456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20</xdr:row>
      <xdr:rowOff>177800</xdr:rowOff>
    </xdr:from>
    <xdr:to>
      <xdr:col>6</xdr:col>
      <xdr:colOff>127</xdr:colOff>
      <xdr:row>20</xdr:row>
      <xdr:rowOff>177800</xdr:rowOff>
    </xdr:to>
    <xdr:cxnSp macro="_xll.PtreeEvent_ObjectClick">
      <xdr:nvCxnSpPr>
        <xdr:cNvPr id="768" name="PTObj_DBranchHLine_1_117">
          <a:extLst>
            <a:ext uri="{FF2B5EF4-FFF2-40B4-BE49-F238E27FC236}">
              <a16:creationId xmlns:a16="http://schemas.microsoft.com/office/drawing/2014/main" id="{F084E1F2-7D36-4878-A748-12186A3763B4}"/>
            </a:ext>
          </a:extLst>
        </xdr:cNvPr>
        <xdr:cNvCxnSpPr/>
      </xdr:nvCxnSpPr>
      <xdr:spPr>
        <a:xfrm>
          <a:off x="9360028" y="38354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18</xdr:row>
      <xdr:rowOff>172720</xdr:rowOff>
    </xdr:from>
    <xdr:to>
      <xdr:col>5</xdr:col>
      <xdr:colOff>238888</xdr:colOff>
      <xdr:row>20</xdr:row>
      <xdr:rowOff>177800</xdr:rowOff>
    </xdr:to>
    <xdr:cxnSp macro="_xll.PtreeEvent_ObjectClick">
      <xdr:nvCxnSpPr>
        <xdr:cNvPr id="767" name="PTObj_DBranchDLine_1_117">
          <a:extLst>
            <a:ext uri="{FF2B5EF4-FFF2-40B4-BE49-F238E27FC236}">
              <a16:creationId xmlns:a16="http://schemas.microsoft.com/office/drawing/2014/main" id="{42A26A76-EE39-4CBA-8E38-2B88E3343972}"/>
            </a:ext>
          </a:extLst>
        </xdr:cNvPr>
        <xdr:cNvCxnSpPr/>
      </xdr:nvCxnSpPr>
      <xdr:spPr>
        <a:xfrm>
          <a:off x="9207628" y="346456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16</xdr:row>
      <xdr:rowOff>177800</xdr:rowOff>
    </xdr:from>
    <xdr:to>
      <xdr:col>6</xdr:col>
      <xdr:colOff>127</xdr:colOff>
      <xdr:row>16</xdr:row>
      <xdr:rowOff>177800</xdr:rowOff>
    </xdr:to>
    <xdr:cxnSp macro="_xll.PtreeEvent_ObjectClick">
      <xdr:nvCxnSpPr>
        <xdr:cNvPr id="764" name="PTObj_DBranchHLine_1_116">
          <a:extLst>
            <a:ext uri="{FF2B5EF4-FFF2-40B4-BE49-F238E27FC236}">
              <a16:creationId xmlns:a16="http://schemas.microsoft.com/office/drawing/2014/main" id="{EEBA869B-B6C0-443D-90B1-5B24F13A6F9C}"/>
            </a:ext>
          </a:extLst>
        </xdr:cNvPr>
        <xdr:cNvCxnSpPr/>
      </xdr:nvCxnSpPr>
      <xdr:spPr>
        <a:xfrm>
          <a:off x="9360028" y="31038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16</xdr:row>
      <xdr:rowOff>177800</xdr:rowOff>
    </xdr:from>
    <xdr:to>
      <xdr:col>5</xdr:col>
      <xdr:colOff>238888</xdr:colOff>
      <xdr:row>18</xdr:row>
      <xdr:rowOff>172720</xdr:rowOff>
    </xdr:to>
    <xdr:cxnSp macro="_xll.PtreeEvent_ObjectClick">
      <xdr:nvCxnSpPr>
        <xdr:cNvPr id="763" name="PTObj_DBranchDLine_1_116">
          <a:extLst>
            <a:ext uri="{FF2B5EF4-FFF2-40B4-BE49-F238E27FC236}">
              <a16:creationId xmlns:a16="http://schemas.microsoft.com/office/drawing/2014/main" id="{2FCFC69F-538F-4B0E-80FD-F0767090622D}"/>
            </a:ext>
          </a:extLst>
        </xdr:cNvPr>
        <xdr:cNvCxnSpPr/>
      </xdr:nvCxnSpPr>
      <xdr:spPr>
        <a:xfrm flipV="1">
          <a:off x="9207628" y="310388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18</xdr:row>
      <xdr:rowOff>177800</xdr:rowOff>
    </xdr:from>
    <xdr:to>
      <xdr:col>5</xdr:col>
      <xdr:colOff>127</xdr:colOff>
      <xdr:row>18</xdr:row>
      <xdr:rowOff>177800</xdr:rowOff>
    </xdr:to>
    <xdr:cxnSp macro="_xll.PtreeEvent_ObjectClick">
      <xdr:nvCxnSpPr>
        <xdr:cNvPr id="760" name="PTObj_DBranchHLine_1_45">
          <a:extLst>
            <a:ext uri="{FF2B5EF4-FFF2-40B4-BE49-F238E27FC236}">
              <a16:creationId xmlns:a16="http://schemas.microsoft.com/office/drawing/2014/main" id="{608D7E00-7718-4B38-9EA9-A913B507D60B}"/>
            </a:ext>
          </a:extLst>
        </xdr:cNvPr>
        <xdr:cNvCxnSpPr/>
      </xdr:nvCxnSpPr>
      <xdr:spPr>
        <a:xfrm>
          <a:off x="7477887" y="346964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18</xdr:row>
      <xdr:rowOff>177800</xdr:rowOff>
    </xdr:from>
    <xdr:to>
      <xdr:col>4</xdr:col>
      <xdr:colOff>238887</xdr:colOff>
      <xdr:row>24</xdr:row>
      <xdr:rowOff>172720</xdr:rowOff>
    </xdr:to>
    <xdr:cxnSp macro="_xll.PtreeEvent_ObjectClick">
      <xdr:nvCxnSpPr>
        <xdr:cNvPr id="759" name="PTObj_DBranchDLine_1_45">
          <a:extLst>
            <a:ext uri="{FF2B5EF4-FFF2-40B4-BE49-F238E27FC236}">
              <a16:creationId xmlns:a16="http://schemas.microsoft.com/office/drawing/2014/main" id="{4EDD5D60-4DF6-4332-8798-FC1B5B827F86}"/>
            </a:ext>
          </a:extLst>
        </xdr:cNvPr>
        <xdr:cNvCxnSpPr/>
      </xdr:nvCxnSpPr>
      <xdr:spPr>
        <a:xfrm flipV="1">
          <a:off x="7325487" y="346964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32</xdr:row>
      <xdr:rowOff>177800</xdr:rowOff>
    </xdr:from>
    <xdr:to>
      <xdr:col>6</xdr:col>
      <xdr:colOff>127</xdr:colOff>
      <xdr:row>32</xdr:row>
      <xdr:rowOff>177800</xdr:rowOff>
    </xdr:to>
    <xdr:cxnSp macro="_xll.PtreeEvent_ObjectClick">
      <xdr:nvCxnSpPr>
        <xdr:cNvPr id="752" name="PTObj_DBranchHLine_1_115">
          <a:extLst>
            <a:ext uri="{FF2B5EF4-FFF2-40B4-BE49-F238E27FC236}">
              <a16:creationId xmlns:a16="http://schemas.microsoft.com/office/drawing/2014/main" id="{6DBD1DAC-3394-4C88-A5D0-F9031DBFC523}"/>
            </a:ext>
          </a:extLst>
        </xdr:cNvPr>
        <xdr:cNvCxnSpPr/>
      </xdr:nvCxnSpPr>
      <xdr:spPr>
        <a:xfrm>
          <a:off x="9360028" y="49326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28</xdr:row>
      <xdr:rowOff>172720</xdr:rowOff>
    </xdr:from>
    <xdr:to>
      <xdr:col>5</xdr:col>
      <xdr:colOff>238888</xdr:colOff>
      <xdr:row>32</xdr:row>
      <xdr:rowOff>177800</xdr:rowOff>
    </xdr:to>
    <xdr:cxnSp macro="_xll.PtreeEvent_ObjectClick">
      <xdr:nvCxnSpPr>
        <xdr:cNvPr id="751" name="PTObj_DBranchDLine_1_115">
          <a:extLst>
            <a:ext uri="{FF2B5EF4-FFF2-40B4-BE49-F238E27FC236}">
              <a16:creationId xmlns:a16="http://schemas.microsoft.com/office/drawing/2014/main" id="{48D31FB3-2A64-44DD-8FF4-7C23B6265761}"/>
            </a:ext>
          </a:extLst>
        </xdr:cNvPr>
        <xdr:cNvCxnSpPr/>
      </xdr:nvCxnSpPr>
      <xdr:spPr>
        <a:xfrm>
          <a:off x="9207628" y="419608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30</xdr:row>
      <xdr:rowOff>177800</xdr:rowOff>
    </xdr:from>
    <xdr:to>
      <xdr:col>6</xdr:col>
      <xdr:colOff>127</xdr:colOff>
      <xdr:row>30</xdr:row>
      <xdr:rowOff>177800</xdr:rowOff>
    </xdr:to>
    <xdr:cxnSp macro="_xll.PtreeEvent_ObjectClick">
      <xdr:nvCxnSpPr>
        <xdr:cNvPr id="748" name="PTObj_DBranchHLine_1_114">
          <a:extLst>
            <a:ext uri="{FF2B5EF4-FFF2-40B4-BE49-F238E27FC236}">
              <a16:creationId xmlns:a16="http://schemas.microsoft.com/office/drawing/2014/main" id="{588A1BDD-ABBC-437E-BB2D-74AA250686B6}"/>
            </a:ext>
          </a:extLst>
        </xdr:cNvPr>
        <xdr:cNvCxnSpPr/>
      </xdr:nvCxnSpPr>
      <xdr:spPr>
        <a:xfrm>
          <a:off x="9360028" y="45669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28</xdr:row>
      <xdr:rowOff>172720</xdr:rowOff>
    </xdr:from>
    <xdr:to>
      <xdr:col>5</xdr:col>
      <xdr:colOff>238888</xdr:colOff>
      <xdr:row>30</xdr:row>
      <xdr:rowOff>177800</xdr:rowOff>
    </xdr:to>
    <xdr:cxnSp macro="_xll.PtreeEvent_ObjectClick">
      <xdr:nvCxnSpPr>
        <xdr:cNvPr id="747" name="PTObj_DBranchDLine_1_114">
          <a:extLst>
            <a:ext uri="{FF2B5EF4-FFF2-40B4-BE49-F238E27FC236}">
              <a16:creationId xmlns:a16="http://schemas.microsoft.com/office/drawing/2014/main" id="{E5B676BC-8560-427E-B7AF-4354260DBE6C}"/>
            </a:ext>
          </a:extLst>
        </xdr:cNvPr>
        <xdr:cNvCxnSpPr/>
      </xdr:nvCxnSpPr>
      <xdr:spPr>
        <a:xfrm>
          <a:off x="9207628" y="419608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26</xdr:row>
      <xdr:rowOff>177800</xdr:rowOff>
    </xdr:from>
    <xdr:to>
      <xdr:col>6</xdr:col>
      <xdr:colOff>127</xdr:colOff>
      <xdr:row>26</xdr:row>
      <xdr:rowOff>177800</xdr:rowOff>
    </xdr:to>
    <xdr:cxnSp macro="_xll.PtreeEvent_ObjectClick">
      <xdr:nvCxnSpPr>
        <xdr:cNvPr id="744" name="PTObj_DBranchHLine_1_113">
          <a:extLst>
            <a:ext uri="{FF2B5EF4-FFF2-40B4-BE49-F238E27FC236}">
              <a16:creationId xmlns:a16="http://schemas.microsoft.com/office/drawing/2014/main" id="{B44DFB52-D936-4D0A-AFC2-98B91A06B18A}"/>
            </a:ext>
          </a:extLst>
        </xdr:cNvPr>
        <xdr:cNvCxnSpPr/>
      </xdr:nvCxnSpPr>
      <xdr:spPr>
        <a:xfrm>
          <a:off x="9360028" y="38354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26</xdr:row>
      <xdr:rowOff>177800</xdr:rowOff>
    </xdr:from>
    <xdr:to>
      <xdr:col>5</xdr:col>
      <xdr:colOff>238888</xdr:colOff>
      <xdr:row>28</xdr:row>
      <xdr:rowOff>172720</xdr:rowOff>
    </xdr:to>
    <xdr:cxnSp macro="_xll.PtreeEvent_ObjectClick">
      <xdr:nvCxnSpPr>
        <xdr:cNvPr id="743" name="PTObj_DBranchDLine_1_113">
          <a:extLst>
            <a:ext uri="{FF2B5EF4-FFF2-40B4-BE49-F238E27FC236}">
              <a16:creationId xmlns:a16="http://schemas.microsoft.com/office/drawing/2014/main" id="{C4084C3D-442B-4931-B8A9-1ADC5A8F8B5D}"/>
            </a:ext>
          </a:extLst>
        </xdr:cNvPr>
        <xdr:cNvCxnSpPr/>
      </xdr:nvCxnSpPr>
      <xdr:spPr>
        <a:xfrm flipV="1">
          <a:off x="9207628" y="383540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28</xdr:row>
      <xdr:rowOff>177800</xdr:rowOff>
    </xdr:from>
    <xdr:to>
      <xdr:col>5</xdr:col>
      <xdr:colOff>127</xdr:colOff>
      <xdr:row>28</xdr:row>
      <xdr:rowOff>177800</xdr:rowOff>
    </xdr:to>
    <xdr:cxnSp macro="_xll.PtreeEvent_ObjectClick">
      <xdr:nvCxnSpPr>
        <xdr:cNvPr id="740" name="PTObj_DBranchHLine_1_46">
          <a:extLst>
            <a:ext uri="{FF2B5EF4-FFF2-40B4-BE49-F238E27FC236}">
              <a16:creationId xmlns:a16="http://schemas.microsoft.com/office/drawing/2014/main" id="{C89CBEB0-C078-4FC5-A493-6E70E0A251AF}"/>
            </a:ext>
          </a:extLst>
        </xdr:cNvPr>
        <xdr:cNvCxnSpPr/>
      </xdr:nvCxnSpPr>
      <xdr:spPr>
        <a:xfrm>
          <a:off x="7477887" y="420116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24</xdr:row>
      <xdr:rowOff>172720</xdr:rowOff>
    </xdr:from>
    <xdr:to>
      <xdr:col>4</xdr:col>
      <xdr:colOff>238887</xdr:colOff>
      <xdr:row>28</xdr:row>
      <xdr:rowOff>177800</xdr:rowOff>
    </xdr:to>
    <xdr:cxnSp macro="_xll.PtreeEvent_ObjectClick">
      <xdr:nvCxnSpPr>
        <xdr:cNvPr id="739" name="PTObj_DBranchDLine_1_46">
          <a:extLst>
            <a:ext uri="{FF2B5EF4-FFF2-40B4-BE49-F238E27FC236}">
              <a16:creationId xmlns:a16="http://schemas.microsoft.com/office/drawing/2014/main" id="{E1B1AF4A-8977-4B93-A923-0513E04B0AA4}"/>
            </a:ext>
          </a:extLst>
        </xdr:cNvPr>
        <xdr:cNvCxnSpPr/>
      </xdr:nvCxnSpPr>
      <xdr:spPr>
        <a:xfrm>
          <a:off x="7325487" y="346456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42</xdr:row>
      <xdr:rowOff>177800</xdr:rowOff>
    </xdr:from>
    <xdr:to>
      <xdr:col>6</xdr:col>
      <xdr:colOff>127</xdr:colOff>
      <xdr:row>42</xdr:row>
      <xdr:rowOff>177800</xdr:rowOff>
    </xdr:to>
    <xdr:cxnSp macro="_xll.PtreeEvent_ObjectClick">
      <xdr:nvCxnSpPr>
        <xdr:cNvPr id="732" name="PTObj_DBranchHLine_1_112">
          <a:extLst>
            <a:ext uri="{FF2B5EF4-FFF2-40B4-BE49-F238E27FC236}">
              <a16:creationId xmlns:a16="http://schemas.microsoft.com/office/drawing/2014/main" id="{B09168E4-5FAC-4493-B6C0-4C60B3FEE3F7}"/>
            </a:ext>
          </a:extLst>
        </xdr:cNvPr>
        <xdr:cNvCxnSpPr/>
      </xdr:nvCxnSpPr>
      <xdr:spPr>
        <a:xfrm>
          <a:off x="9360028" y="56642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38</xdr:row>
      <xdr:rowOff>172720</xdr:rowOff>
    </xdr:from>
    <xdr:to>
      <xdr:col>5</xdr:col>
      <xdr:colOff>238888</xdr:colOff>
      <xdr:row>42</xdr:row>
      <xdr:rowOff>177800</xdr:rowOff>
    </xdr:to>
    <xdr:cxnSp macro="_xll.PtreeEvent_ObjectClick">
      <xdr:nvCxnSpPr>
        <xdr:cNvPr id="731" name="PTObj_DBranchDLine_1_112">
          <a:extLst>
            <a:ext uri="{FF2B5EF4-FFF2-40B4-BE49-F238E27FC236}">
              <a16:creationId xmlns:a16="http://schemas.microsoft.com/office/drawing/2014/main" id="{B1E97507-C73E-4B00-8C14-7828A0170EED}"/>
            </a:ext>
          </a:extLst>
        </xdr:cNvPr>
        <xdr:cNvCxnSpPr/>
      </xdr:nvCxnSpPr>
      <xdr:spPr>
        <a:xfrm>
          <a:off x="9207628" y="49276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40</xdr:row>
      <xdr:rowOff>177800</xdr:rowOff>
    </xdr:from>
    <xdr:to>
      <xdr:col>6</xdr:col>
      <xdr:colOff>127</xdr:colOff>
      <xdr:row>40</xdr:row>
      <xdr:rowOff>177800</xdr:rowOff>
    </xdr:to>
    <xdr:cxnSp macro="_xll.PtreeEvent_ObjectClick">
      <xdr:nvCxnSpPr>
        <xdr:cNvPr id="728" name="PTObj_DBranchHLine_1_111">
          <a:extLst>
            <a:ext uri="{FF2B5EF4-FFF2-40B4-BE49-F238E27FC236}">
              <a16:creationId xmlns:a16="http://schemas.microsoft.com/office/drawing/2014/main" id="{76CE9A76-5C2C-412F-BFBA-B94013BA93AB}"/>
            </a:ext>
          </a:extLst>
        </xdr:cNvPr>
        <xdr:cNvCxnSpPr/>
      </xdr:nvCxnSpPr>
      <xdr:spPr>
        <a:xfrm>
          <a:off x="9360028" y="529844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38</xdr:row>
      <xdr:rowOff>172720</xdr:rowOff>
    </xdr:from>
    <xdr:to>
      <xdr:col>5</xdr:col>
      <xdr:colOff>238888</xdr:colOff>
      <xdr:row>40</xdr:row>
      <xdr:rowOff>177800</xdr:rowOff>
    </xdr:to>
    <xdr:cxnSp macro="_xll.PtreeEvent_ObjectClick">
      <xdr:nvCxnSpPr>
        <xdr:cNvPr id="727" name="PTObj_DBranchDLine_1_111">
          <a:extLst>
            <a:ext uri="{FF2B5EF4-FFF2-40B4-BE49-F238E27FC236}">
              <a16:creationId xmlns:a16="http://schemas.microsoft.com/office/drawing/2014/main" id="{2634630A-0885-4BC7-AD71-C916AA0C27C9}"/>
            </a:ext>
          </a:extLst>
        </xdr:cNvPr>
        <xdr:cNvCxnSpPr/>
      </xdr:nvCxnSpPr>
      <xdr:spPr>
        <a:xfrm>
          <a:off x="9207628" y="492760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36</xdr:row>
      <xdr:rowOff>177800</xdr:rowOff>
    </xdr:from>
    <xdr:to>
      <xdr:col>6</xdr:col>
      <xdr:colOff>127</xdr:colOff>
      <xdr:row>36</xdr:row>
      <xdr:rowOff>177800</xdr:rowOff>
    </xdr:to>
    <xdr:cxnSp macro="_xll.PtreeEvent_ObjectClick">
      <xdr:nvCxnSpPr>
        <xdr:cNvPr id="724" name="PTObj_DBranchHLine_1_110">
          <a:extLst>
            <a:ext uri="{FF2B5EF4-FFF2-40B4-BE49-F238E27FC236}">
              <a16:creationId xmlns:a16="http://schemas.microsoft.com/office/drawing/2014/main" id="{02D7E2BC-812F-4D5A-87D1-CAA045256BB4}"/>
            </a:ext>
          </a:extLst>
        </xdr:cNvPr>
        <xdr:cNvCxnSpPr/>
      </xdr:nvCxnSpPr>
      <xdr:spPr>
        <a:xfrm>
          <a:off x="9360028" y="45669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36</xdr:row>
      <xdr:rowOff>177800</xdr:rowOff>
    </xdr:from>
    <xdr:to>
      <xdr:col>5</xdr:col>
      <xdr:colOff>238888</xdr:colOff>
      <xdr:row>38</xdr:row>
      <xdr:rowOff>172720</xdr:rowOff>
    </xdr:to>
    <xdr:cxnSp macro="_xll.PtreeEvent_ObjectClick">
      <xdr:nvCxnSpPr>
        <xdr:cNvPr id="723" name="PTObj_DBranchDLine_1_110">
          <a:extLst>
            <a:ext uri="{FF2B5EF4-FFF2-40B4-BE49-F238E27FC236}">
              <a16:creationId xmlns:a16="http://schemas.microsoft.com/office/drawing/2014/main" id="{56F49D71-B186-4A0F-9BF8-2D9344F143CB}"/>
            </a:ext>
          </a:extLst>
        </xdr:cNvPr>
        <xdr:cNvCxnSpPr/>
      </xdr:nvCxnSpPr>
      <xdr:spPr>
        <a:xfrm flipV="1">
          <a:off x="9207628" y="456692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38</xdr:row>
      <xdr:rowOff>177800</xdr:rowOff>
    </xdr:from>
    <xdr:to>
      <xdr:col>5</xdr:col>
      <xdr:colOff>127</xdr:colOff>
      <xdr:row>38</xdr:row>
      <xdr:rowOff>177800</xdr:rowOff>
    </xdr:to>
    <xdr:cxnSp macro="_xll.PtreeEvent_ObjectClick">
      <xdr:nvCxnSpPr>
        <xdr:cNvPr id="720" name="PTObj_DBranchHLine_1_43">
          <a:extLst>
            <a:ext uri="{FF2B5EF4-FFF2-40B4-BE49-F238E27FC236}">
              <a16:creationId xmlns:a16="http://schemas.microsoft.com/office/drawing/2014/main" id="{A1389574-B6CD-4291-9A63-1EB3E33ADBC3}"/>
            </a:ext>
          </a:extLst>
        </xdr:cNvPr>
        <xdr:cNvCxnSpPr/>
      </xdr:nvCxnSpPr>
      <xdr:spPr>
        <a:xfrm>
          <a:off x="7477887" y="493268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38</xdr:row>
      <xdr:rowOff>177800</xdr:rowOff>
    </xdr:from>
    <xdr:to>
      <xdr:col>4</xdr:col>
      <xdr:colOff>238887</xdr:colOff>
      <xdr:row>44</xdr:row>
      <xdr:rowOff>172720</xdr:rowOff>
    </xdr:to>
    <xdr:cxnSp macro="_xll.PtreeEvent_ObjectClick">
      <xdr:nvCxnSpPr>
        <xdr:cNvPr id="719" name="PTObj_DBranchDLine_1_43">
          <a:extLst>
            <a:ext uri="{FF2B5EF4-FFF2-40B4-BE49-F238E27FC236}">
              <a16:creationId xmlns:a16="http://schemas.microsoft.com/office/drawing/2014/main" id="{649CFAB3-9D74-409F-A472-8FA7BD94A5AF}"/>
            </a:ext>
          </a:extLst>
        </xdr:cNvPr>
        <xdr:cNvCxnSpPr/>
      </xdr:nvCxnSpPr>
      <xdr:spPr>
        <a:xfrm flipV="1">
          <a:off x="7325487" y="493268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52</xdr:row>
      <xdr:rowOff>177800</xdr:rowOff>
    </xdr:from>
    <xdr:to>
      <xdr:col>6</xdr:col>
      <xdr:colOff>127</xdr:colOff>
      <xdr:row>52</xdr:row>
      <xdr:rowOff>177800</xdr:rowOff>
    </xdr:to>
    <xdr:cxnSp macro="_xll.PtreeEvent_ObjectClick">
      <xdr:nvCxnSpPr>
        <xdr:cNvPr id="712" name="PTObj_DBranchHLine_1_109">
          <a:extLst>
            <a:ext uri="{FF2B5EF4-FFF2-40B4-BE49-F238E27FC236}">
              <a16:creationId xmlns:a16="http://schemas.microsoft.com/office/drawing/2014/main" id="{40D6806A-13A4-4F82-A4F2-C446ABF85CDC}"/>
            </a:ext>
          </a:extLst>
        </xdr:cNvPr>
        <xdr:cNvCxnSpPr/>
      </xdr:nvCxnSpPr>
      <xdr:spPr>
        <a:xfrm>
          <a:off x="9360028" y="63957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48</xdr:row>
      <xdr:rowOff>172720</xdr:rowOff>
    </xdr:from>
    <xdr:to>
      <xdr:col>5</xdr:col>
      <xdr:colOff>238888</xdr:colOff>
      <xdr:row>52</xdr:row>
      <xdr:rowOff>177800</xdr:rowOff>
    </xdr:to>
    <xdr:cxnSp macro="_xll.PtreeEvent_ObjectClick">
      <xdr:nvCxnSpPr>
        <xdr:cNvPr id="711" name="PTObj_DBranchDLine_1_109">
          <a:extLst>
            <a:ext uri="{FF2B5EF4-FFF2-40B4-BE49-F238E27FC236}">
              <a16:creationId xmlns:a16="http://schemas.microsoft.com/office/drawing/2014/main" id="{8FAFA5E5-C979-4329-8F16-50E592634A31}"/>
            </a:ext>
          </a:extLst>
        </xdr:cNvPr>
        <xdr:cNvCxnSpPr/>
      </xdr:nvCxnSpPr>
      <xdr:spPr>
        <a:xfrm>
          <a:off x="9207628" y="565912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50</xdr:row>
      <xdr:rowOff>177800</xdr:rowOff>
    </xdr:from>
    <xdr:to>
      <xdr:col>6</xdr:col>
      <xdr:colOff>127</xdr:colOff>
      <xdr:row>50</xdr:row>
      <xdr:rowOff>177800</xdr:rowOff>
    </xdr:to>
    <xdr:cxnSp macro="_xll.PtreeEvent_ObjectClick">
      <xdr:nvCxnSpPr>
        <xdr:cNvPr id="708" name="PTObj_DBranchHLine_1_108">
          <a:extLst>
            <a:ext uri="{FF2B5EF4-FFF2-40B4-BE49-F238E27FC236}">
              <a16:creationId xmlns:a16="http://schemas.microsoft.com/office/drawing/2014/main" id="{7D6DFCBD-2E90-4741-AADB-3BFEF5F5BAFB}"/>
            </a:ext>
          </a:extLst>
        </xdr:cNvPr>
        <xdr:cNvCxnSpPr/>
      </xdr:nvCxnSpPr>
      <xdr:spPr>
        <a:xfrm>
          <a:off x="9360028" y="602996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48</xdr:row>
      <xdr:rowOff>172720</xdr:rowOff>
    </xdr:from>
    <xdr:to>
      <xdr:col>5</xdr:col>
      <xdr:colOff>238888</xdr:colOff>
      <xdr:row>50</xdr:row>
      <xdr:rowOff>177800</xdr:rowOff>
    </xdr:to>
    <xdr:cxnSp macro="_xll.PtreeEvent_ObjectClick">
      <xdr:nvCxnSpPr>
        <xdr:cNvPr id="707" name="PTObj_DBranchDLine_1_108">
          <a:extLst>
            <a:ext uri="{FF2B5EF4-FFF2-40B4-BE49-F238E27FC236}">
              <a16:creationId xmlns:a16="http://schemas.microsoft.com/office/drawing/2014/main" id="{7C7F7177-80C5-4213-8F33-CE864B8D5D0C}"/>
            </a:ext>
          </a:extLst>
        </xdr:cNvPr>
        <xdr:cNvCxnSpPr/>
      </xdr:nvCxnSpPr>
      <xdr:spPr>
        <a:xfrm>
          <a:off x="9207628" y="565912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46</xdr:row>
      <xdr:rowOff>177800</xdr:rowOff>
    </xdr:from>
    <xdr:to>
      <xdr:col>6</xdr:col>
      <xdr:colOff>127</xdr:colOff>
      <xdr:row>46</xdr:row>
      <xdr:rowOff>177800</xdr:rowOff>
    </xdr:to>
    <xdr:cxnSp macro="_xll.PtreeEvent_ObjectClick">
      <xdr:nvCxnSpPr>
        <xdr:cNvPr id="704" name="PTObj_DBranchHLine_1_107">
          <a:extLst>
            <a:ext uri="{FF2B5EF4-FFF2-40B4-BE49-F238E27FC236}">
              <a16:creationId xmlns:a16="http://schemas.microsoft.com/office/drawing/2014/main" id="{258C70EC-5140-4DB0-81CB-384B6E1AD781}"/>
            </a:ext>
          </a:extLst>
        </xdr:cNvPr>
        <xdr:cNvCxnSpPr/>
      </xdr:nvCxnSpPr>
      <xdr:spPr>
        <a:xfrm>
          <a:off x="9360028" y="529844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46</xdr:row>
      <xdr:rowOff>177800</xdr:rowOff>
    </xdr:from>
    <xdr:to>
      <xdr:col>5</xdr:col>
      <xdr:colOff>238888</xdr:colOff>
      <xdr:row>48</xdr:row>
      <xdr:rowOff>172720</xdr:rowOff>
    </xdr:to>
    <xdr:cxnSp macro="_xll.PtreeEvent_ObjectClick">
      <xdr:nvCxnSpPr>
        <xdr:cNvPr id="703" name="PTObj_DBranchDLine_1_107">
          <a:extLst>
            <a:ext uri="{FF2B5EF4-FFF2-40B4-BE49-F238E27FC236}">
              <a16:creationId xmlns:a16="http://schemas.microsoft.com/office/drawing/2014/main" id="{33EB2579-A936-4DDA-B34C-A23841FA6405}"/>
            </a:ext>
          </a:extLst>
        </xdr:cNvPr>
        <xdr:cNvCxnSpPr/>
      </xdr:nvCxnSpPr>
      <xdr:spPr>
        <a:xfrm flipV="1">
          <a:off x="9207628" y="529844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48</xdr:row>
      <xdr:rowOff>177800</xdr:rowOff>
    </xdr:from>
    <xdr:to>
      <xdr:col>5</xdr:col>
      <xdr:colOff>127</xdr:colOff>
      <xdr:row>48</xdr:row>
      <xdr:rowOff>177800</xdr:rowOff>
    </xdr:to>
    <xdr:cxnSp macro="_xll.PtreeEvent_ObjectClick">
      <xdr:nvCxnSpPr>
        <xdr:cNvPr id="700" name="PTObj_DBranchHLine_1_44">
          <a:extLst>
            <a:ext uri="{FF2B5EF4-FFF2-40B4-BE49-F238E27FC236}">
              <a16:creationId xmlns:a16="http://schemas.microsoft.com/office/drawing/2014/main" id="{037FE2CC-2B5C-4CD1-85D8-C4E1832FB6D4}"/>
            </a:ext>
          </a:extLst>
        </xdr:cNvPr>
        <xdr:cNvCxnSpPr/>
      </xdr:nvCxnSpPr>
      <xdr:spPr>
        <a:xfrm>
          <a:off x="7477887" y="566420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44</xdr:row>
      <xdr:rowOff>172720</xdr:rowOff>
    </xdr:from>
    <xdr:to>
      <xdr:col>4</xdr:col>
      <xdr:colOff>238887</xdr:colOff>
      <xdr:row>48</xdr:row>
      <xdr:rowOff>177800</xdr:rowOff>
    </xdr:to>
    <xdr:cxnSp macro="_xll.PtreeEvent_ObjectClick">
      <xdr:nvCxnSpPr>
        <xdr:cNvPr id="699" name="PTObj_DBranchDLine_1_44">
          <a:extLst>
            <a:ext uri="{FF2B5EF4-FFF2-40B4-BE49-F238E27FC236}">
              <a16:creationId xmlns:a16="http://schemas.microsoft.com/office/drawing/2014/main" id="{3C24CF7C-5DC6-4FC0-8DDC-61745269C1EB}"/>
            </a:ext>
          </a:extLst>
        </xdr:cNvPr>
        <xdr:cNvCxnSpPr/>
      </xdr:nvCxnSpPr>
      <xdr:spPr>
        <a:xfrm>
          <a:off x="7325487" y="49276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62</xdr:row>
      <xdr:rowOff>177800</xdr:rowOff>
    </xdr:from>
    <xdr:to>
      <xdr:col>6</xdr:col>
      <xdr:colOff>127</xdr:colOff>
      <xdr:row>62</xdr:row>
      <xdr:rowOff>177800</xdr:rowOff>
    </xdr:to>
    <xdr:cxnSp macro="_xll.PtreeEvent_ObjectClick">
      <xdr:nvCxnSpPr>
        <xdr:cNvPr id="692" name="PTObj_DBranchHLine_1_106">
          <a:extLst>
            <a:ext uri="{FF2B5EF4-FFF2-40B4-BE49-F238E27FC236}">
              <a16:creationId xmlns:a16="http://schemas.microsoft.com/office/drawing/2014/main" id="{C223A262-8037-4CB9-B83B-D46383552A98}"/>
            </a:ext>
          </a:extLst>
        </xdr:cNvPr>
        <xdr:cNvCxnSpPr/>
      </xdr:nvCxnSpPr>
      <xdr:spPr>
        <a:xfrm>
          <a:off x="9360028" y="712724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58</xdr:row>
      <xdr:rowOff>172720</xdr:rowOff>
    </xdr:from>
    <xdr:to>
      <xdr:col>5</xdr:col>
      <xdr:colOff>238888</xdr:colOff>
      <xdr:row>62</xdr:row>
      <xdr:rowOff>177800</xdr:rowOff>
    </xdr:to>
    <xdr:cxnSp macro="_xll.PtreeEvent_ObjectClick">
      <xdr:nvCxnSpPr>
        <xdr:cNvPr id="691" name="PTObj_DBranchDLine_1_106">
          <a:extLst>
            <a:ext uri="{FF2B5EF4-FFF2-40B4-BE49-F238E27FC236}">
              <a16:creationId xmlns:a16="http://schemas.microsoft.com/office/drawing/2014/main" id="{D498EB90-0899-447C-97BF-FBD0BEC40583}"/>
            </a:ext>
          </a:extLst>
        </xdr:cNvPr>
        <xdr:cNvCxnSpPr/>
      </xdr:nvCxnSpPr>
      <xdr:spPr>
        <a:xfrm>
          <a:off x="9207628" y="639064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60</xdr:row>
      <xdr:rowOff>177800</xdr:rowOff>
    </xdr:from>
    <xdr:to>
      <xdr:col>6</xdr:col>
      <xdr:colOff>127</xdr:colOff>
      <xdr:row>60</xdr:row>
      <xdr:rowOff>177800</xdr:rowOff>
    </xdr:to>
    <xdr:cxnSp macro="_xll.PtreeEvent_ObjectClick">
      <xdr:nvCxnSpPr>
        <xdr:cNvPr id="688" name="PTObj_DBranchHLine_1_105">
          <a:extLst>
            <a:ext uri="{FF2B5EF4-FFF2-40B4-BE49-F238E27FC236}">
              <a16:creationId xmlns:a16="http://schemas.microsoft.com/office/drawing/2014/main" id="{DE6C4B9D-BFDD-4BA0-A831-BA07366A98D5}"/>
            </a:ext>
          </a:extLst>
        </xdr:cNvPr>
        <xdr:cNvCxnSpPr/>
      </xdr:nvCxnSpPr>
      <xdr:spPr>
        <a:xfrm>
          <a:off x="9360028" y="67614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58</xdr:row>
      <xdr:rowOff>172720</xdr:rowOff>
    </xdr:from>
    <xdr:to>
      <xdr:col>5</xdr:col>
      <xdr:colOff>238888</xdr:colOff>
      <xdr:row>60</xdr:row>
      <xdr:rowOff>177800</xdr:rowOff>
    </xdr:to>
    <xdr:cxnSp macro="_xll.PtreeEvent_ObjectClick">
      <xdr:nvCxnSpPr>
        <xdr:cNvPr id="687" name="PTObj_DBranchDLine_1_105">
          <a:extLst>
            <a:ext uri="{FF2B5EF4-FFF2-40B4-BE49-F238E27FC236}">
              <a16:creationId xmlns:a16="http://schemas.microsoft.com/office/drawing/2014/main" id="{B8ED666C-823E-4BDB-8ADA-EDCD46DF0723}"/>
            </a:ext>
          </a:extLst>
        </xdr:cNvPr>
        <xdr:cNvCxnSpPr/>
      </xdr:nvCxnSpPr>
      <xdr:spPr>
        <a:xfrm>
          <a:off x="9207628" y="639064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56</xdr:row>
      <xdr:rowOff>177800</xdr:rowOff>
    </xdr:from>
    <xdr:to>
      <xdr:col>6</xdr:col>
      <xdr:colOff>127</xdr:colOff>
      <xdr:row>56</xdr:row>
      <xdr:rowOff>177800</xdr:rowOff>
    </xdr:to>
    <xdr:cxnSp macro="_xll.PtreeEvent_ObjectClick">
      <xdr:nvCxnSpPr>
        <xdr:cNvPr id="684" name="PTObj_DBranchHLine_1_104">
          <a:extLst>
            <a:ext uri="{FF2B5EF4-FFF2-40B4-BE49-F238E27FC236}">
              <a16:creationId xmlns:a16="http://schemas.microsoft.com/office/drawing/2014/main" id="{43FDCB62-99A0-4A14-9822-D4BF2BB82EF7}"/>
            </a:ext>
          </a:extLst>
        </xdr:cNvPr>
        <xdr:cNvCxnSpPr/>
      </xdr:nvCxnSpPr>
      <xdr:spPr>
        <a:xfrm>
          <a:off x="9360028" y="602996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56</xdr:row>
      <xdr:rowOff>177800</xdr:rowOff>
    </xdr:from>
    <xdr:to>
      <xdr:col>5</xdr:col>
      <xdr:colOff>238888</xdr:colOff>
      <xdr:row>58</xdr:row>
      <xdr:rowOff>172720</xdr:rowOff>
    </xdr:to>
    <xdr:cxnSp macro="_xll.PtreeEvent_ObjectClick">
      <xdr:nvCxnSpPr>
        <xdr:cNvPr id="683" name="PTObj_DBranchDLine_1_104">
          <a:extLst>
            <a:ext uri="{FF2B5EF4-FFF2-40B4-BE49-F238E27FC236}">
              <a16:creationId xmlns:a16="http://schemas.microsoft.com/office/drawing/2014/main" id="{76FC8EC6-9BCB-4088-849A-629219C8D519}"/>
            </a:ext>
          </a:extLst>
        </xdr:cNvPr>
        <xdr:cNvCxnSpPr/>
      </xdr:nvCxnSpPr>
      <xdr:spPr>
        <a:xfrm flipV="1">
          <a:off x="9207628" y="602996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58</xdr:row>
      <xdr:rowOff>177800</xdr:rowOff>
    </xdr:from>
    <xdr:to>
      <xdr:col>5</xdr:col>
      <xdr:colOff>127</xdr:colOff>
      <xdr:row>58</xdr:row>
      <xdr:rowOff>177800</xdr:rowOff>
    </xdr:to>
    <xdr:cxnSp macro="_xll.PtreeEvent_ObjectClick">
      <xdr:nvCxnSpPr>
        <xdr:cNvPr id="680" name="PTObj_DBranchHLine_1_41">
          <a:extLst>
            <a:ext uri="{FF2B5EF4-FFF2-40B4-BE49-F238E27FC236}">
              <a16:creationId xmlns:a16="http://schemas.microsoft.com/office/drawing/2014/main" id="{B4FA4B8F-D03F-48F7-96BC-24D0BE23AF15}"/>
            </a:ext>
          </a:extLst>
        </xdr:cNvPr>
        <xdr:cNvCxnSpPr/>
      </xdr:nvCxnSpPr>
      <xdr:spPr>
        <a:xfrm>
          <a:off x="7477887" y="639572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58</xdr:row>
      <xdr:rowOff>177800</xdr:rowOff>
    </xdr:from>
    <xdr:to>
      <xdr:col>4</xdr:col>
      <xdr:colOff>238887</xdr:colOff>
      <xdr:row>64</xdr:row>
      <xdr:rowOff>172720</xdr:rowOff>
    </xdr:to>
    <xdr:cxnSp macro="_xll.PtreeEvent_ObjectClick">
      <xdr:nvCxnSpPr>
        <xdr:cNvPr id="679" name="PTObj_DBranchDLine_1_41">
          <a:extLst>
            <a:ext uri="{FF2B5EF4-FFF2-40B4-BE49-F238E27FC236}">
              <a16:creationId xmlns:a16="http://schemas.microsoft.com/office/drawing/2014/main" id="{94C3264A-DE42-4733-8D22-8D129537C872}"/>
            </a:ext>
          </a:extLst>
        </xdr:cNvPr>
        <xdr:cNvCxnSpPr/>
      </xdr:nvCxnSpPr>
      <xdr:spPr>
        <a:xfrm flipV="1">
          <a:off x="7325487" y="639572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72</xdr:row>
      <xdr:rowOff>177800</xdr:rowOff>
    </xdr:from>
    <xdr:to>
      <xdr:col>6</xdr:col>
      <xdr:colOff>127</xdr:colOff>
      <xdr:row>72</xdr:row>
      <xdr:rowOff>177800</xdr:rowOff>
    </xdr:to>
    <xdr:cxnSp macro="_xll.PtreeEvent_ObjectClick">
      <xdr:nvCxnSpPr>
        <xdr:cNvPr id="672" name="PTObj_DBranchHLine_1_103">
          <a:extLst>
            <a:ext uri="{FF2B5EF4-FFF2-40B4-BE49-F238E27FC236}">
              <a16:creationId xmlns:a16="http://schemas.microsoft.com/office/drawing/2014/main" id="{290D4E14-E073-4478-A2F5-B662346D9D94}"/>
            </a:ext>
          </a:extLst>
        </xdr:cNvPr>
        <xdr:cNvCxnSpPr/>
      </xdr:nvCxnSpPr>
      <xdr:spPr>
        <a:xfrm>
          <a:off x="9360028" y="785876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68</xdr:row>
      <xdr:rowOff>172720</xdr:rowOff>
    </xdr:from>
    <xdr:to>
      <xdr:col>5</xdr:col>
      <xdr:colOff>238888</xdr:colOff>
      <xdr:row>72</xdr:row>
      <xdr:rowOff>177800</xdr:rowOff>
    </xdr:to>
    <xdr:cxnSp macro="_xll.PtreeEvent_ObjectClick">
      <xdr:nvCxnSpPr>
        <xdr:cNvPr id="671" name="PTObj_DBranchDLine_1_103">
          <a:extLst>
            <a:ext uri="{FF2B5EF4-FFF2-40B4-BE49-F238E27FC236}">
              <a16:creationId xmlns:a16="http://schemas.microsoft.com/office/drawing/2014/main" id="{ACE507AE-22DA-4B21-B851-1C1A987F9760}"/>
            </a:ext>
          </a:extLst>
        </xdr:cNvPr>
        <xdr:cNvCxnSpPr/>
      </xdr:nvCxnSpPr>
      <xdr:spPr>
        <a:xfrm>
          <a:off x="9207628" y="712216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70</xdr:row>
      <xdr:rowOff>177800</xdr:rowOff>
    </xdr:from>
    <xdr:to>
      <xdr:col>6</xdr:col>
      <xdr:colOff>127</xdr:colOff>
      <xdr:row>70</xdr:row>
      <xdr:rowOff>177800</xdr:rowOff>
    </xdr:to>
    <xdr:cxnSp macro="_xll.PtreeEvent_ObjectClick">
      <xdr:nvCxnSpPr>
        <xdr:cNvPr id="668" name="PTObj_DBranchHLine_1_102">
          <a:extLst>
            <a:ext uri="{FF2B5EF4-FFF2-40B4-BE49-F238E27FC236}">
              <a16:creationId xmlns:a16="http://schemas.microsoft.com/office/drawing/2014/main" id="{AB364923-507F-41E6-A898-FC34259924D9}"/>
            </a:ext>
          </a:extLst>
        </xdr:cNvPr>
        <xdr:cNvCxnSpPr/>
      </xdr:nvCxnSpPr>
      <xdr:spPr>
        <a:xfrm>
          <a:off x="9360028" y="74930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68</xdr:row>
      <xdr:rowOff>172720</xdr:rowOff>
    </xdr:from>
    <xdr:to>
      <xdr:col>5</xdr:col>
      <xdr:colOff>238888</xdr:colOff>
      <xdr:row>70</xdr:row>
      <xdr:rowOff>177800</xdr:rowOff>
    </xdr:to>
    <xdr:cxnSp macro="_xll.PtreeEvent_ObjectClick">
      <xdr:nvCxnSpPr>
        <xdr:cNvPr id="667" name="PTObj_DBranchDLine_1_102">
          <a:extLst>
            <a:ext uri="{FF2B5EF4-FFF2-40B4-BE49-F238E27FC236}">
              <a16:creationId xmlns:a16="http://schemas.microsoft.com/office/drawing/2014/main" id="{AFF73B17-F4CC-4D19-A5A4-236D46C7E019}"/>
            </a:ext>
          </a:extLst>
        </xdr:cNvPr>
        <xdr:cNvCxnSpPr/>
      </xdr:nvCxnSpPr>
      <xdr:spPr>
        <a:xfrm>
          <a:off x="9207628" y="712216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66</xdr:row>
      <xdr:rowOff>177800</xdr:rowOff>
    </xdr:from>
    <xdr:to>
      <xdr:col>6</xdr:col>
      <xdr:colOff>127</xdr:colOff>
      <xdr:row>66</xdr:row>
      <xdr:rowOff>177800</xdr:rowOff>
    </xdr:to>
    <xdr:cxnSp macro="_xll.PtreeEvent_ObjectClick">
      <xdr:nvCxnSpPr>
        <xdr:cNvPr id="664" name="PTObj_DBranchHLine_1_101">
          <a:extLst>
            <a:ext uri="{FF2B5EF4-FFF2-40B4-BE49-F238E27FC236}">
              <a16:creationId xmlns:a16="http://schemas.microsoft.com/office/drawing/2014/main" id="{AB9B571A-3D53-4087-B287-877B4BB02F6C}"/>
            </a:ext>
          </a:extLst>
        </xdr:cNvPr>
        <xdr:cNvCxnSpPr/>
      </xdr:nvCxnSpPr>
      <xdr:spPr>
        <a:xfrm>
          <a:off x="9360028" y="67614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66</xdr:row>
      <xdr:rowOff>177800</xdr:rowOff>
    </xdr:from>
    <xdr:to>
      <xdr:col>5</xdr:col>
      <xdr:colOff>238888</xdr:colOff>
      <xdr:row>68</xdr:row>
      <xdr:rowOff>172720</xdr:rowOff>
    </xdr:to>
    <xdr:cxnSp macro="_xll.PtreeEvent_ObjectClick">
      <xdr:nvCxnSpPr>
        <xdr:cNvPr id="663" name="PTObj_DBranchDLine_1_101">
          <a:extLst>
            <a:ext uri="{FF2B5EF4-FFF2-40B4-BE49-F238E27FC236}">
              <a16:creationId xmlns:a16="http://schemas.microsoft.com/office/drawing/2014/main" id="{36C97469-169E-4C80-A19E-03BA095C6D0C}"/>
            </a:ext>
          </a:extLst>
        </xdr:cNvPr>
        <xdr:cNvCxnSpPr/>
      </xdr:nvCxnSpPr>
      <xdr:spPr>
        <a:xfrm flipV="1">
          <a:off x="9207628" y="676148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68</xdr:row>
      <xdr:rowOff>177800</xdr:rowOff>
    </xdr:from>
    <xdr:to>
      <xdr:col>5</xdr:col>
      <xdr:colOff>127</xdr:colOff>
      <xdr:row>68</xdr:row>
      <xdr:rowOff>177800</xdr:rowOff>
    </xdr:to>
    <xdr:cxnSp macro="_xll.PtreeEvent_ObjectClick">
      <xdr:nvCxnSpPr>
        <xdr:cNvPr id="660" name="PTObj_DBranchHLine_1_42">
          <a:extLst>
            <a:ext uri="{FF2B5EF4-FFF2-40B4-BE49-F238E27FC236}">
              <a16:creationId xmlns:a16="http://schemas.microsoft.com/office/drawing/2014/main" id="{4D397433-2799-4F6E-AEE3-ED2FE49816A9}"/>
            </a:ext>
          </a:extLst>
        </xdr:cNvPr>
        <xdr:cNvCxnSpPr/>
      </xdr:nvCxnSpPr>
      <xdr:spPr>
        <a:xfrm>
          <a:off x="7477887" y="712724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64</xdr:row>
      <xdr:rowOff>172720</xdr:rowOff>
    </xdr:from>
    <xdr:to>
      <xdr:col>4</xdr:col>
      <xdr:colOff>238887</xdr:colOff>
      <xdr:row>68</xdr:row>
      <xdr:rowOff>177800</xdr:rowOff>
    </xdr:to>
    <xdr:cxnSp macro="_xll.PtreeEvent_ObjectClick">
      <xdr:nvCxnSpPr>
        <xdr:cNvPr id="659" name="PTObj_DBranchDLine_1_42">
          <a:extLst>
            <a:ext uri="{FF2B5EF4-FFF2-40B4-BE49-F238E27FC236}">
              <a16:creationId xmlns:a16="http://schemas.microsoft.com/office/drawing/2014/main" id="{749727A6-8DAC-4C98-81EB-BC0CE51525C1}"/>
            </a:ext>
          </a:extLst>
        </xdr:cNvPr>
        <xdr:cNvCxnSpPr/>
      </xdr:nvCxnSpPr>
      <xdr:spPr>
        <a:xfrm>
          <a:off x="7325487" y="639064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82</xdr:row>
      <xdr:rowOff>177800</xdr:rowOff>
    </xdr:from>
    <xdr:to>
      <xdr:col>6</xdr:col>
      <xdr:colOff>127</xdr:colOff>
      <xdr:row>82</xdr:row>
      <xdr:rowOff>177800</xdr:rowOff>
    </xdr:to>
    <xdr:cxnSp macro="_xll.PtreeEvent_ObjectClick">
      <xdr:nvCxnSpPr>
        <xdr:cNvPr id="652" name="PTObj_DBranchHLine_1_100">
          <a:extLst>
            <a:ext uri="{FF2B5EF4-FFF2-40B4-BE49-F238E27FC236}">
              <a16:creationId xmlns:a16="http://schemas.microsoft.com/office/drawing/2014/main" id="{629CD903-8D29-4505-8B8E-463FBFF993FD}"/>
            </a:ext>
          </a:extLst>
        </xdr:cNvPr>
        <xdr:cNvCxnSpPr/>
      </xdr:nvCxnSpPr>
      <xdr:spPr>
        <a:xfrm>
          <a:off x="9360028" y="85902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78</xdr:row>
      <xdr:rowOff>172720</xdr:rowOff>
    </xdr:from>
    <xdr:to>
      <xdr:col>5</xdr:col>
      <xdr:colOff>238888</xdr:colOff>
      <xdr:row>82</xdr:row>
      <xdr:rowOff>177800</xdr:rowOff>
    </xdr:to>
    <xdr:cxnSp macro="_xll.PtreeEvent_ObjectClick">
      <xdr:nvCxnSpPr>
        <xdr:cNvPr id="651" name="PTObj_DBranchDLine_1_100">
          <a:extLst>
            <a:ext uri="{FF2B5EF4-FFF2-40B4-BE49-F238E27FC236}">
              <a16:creationId xmlns:a16="http://schemas.microsoft.com/office/drawing/2014/main" id="{75878793-E461-45EF-AFE1-FD647A9F6127}"/>
            </a:ext>
          </a:extLst>
        </xdr:cNvPr>
        <xdr:cNvCxnSpPr/>
      </xdr:nvCxnSpPr>
      <xdr:spPr>
        <a:xfrm>
          <a:off x="9207628" y="785368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80</xdr:row>
      <xdr:rowOff>177800</xdr:rowOff>
    </xdr:from>
    <xdr:to>
      <xdr:col>6</xdr:col>
      <xdr:colOff>127</xdr:colOff>
      <xdr:row>80</xdr:row>
      <xdr:rowOff>177800</xdr:rowOff>
    </xdr:to>
    <xdr:cxnSp macro="_xll.PtreeEvent_ObjectClick">
      <xdr:nvCxnSpPr>
        <xdr:cNvPr id="648" name="PTObj_DBranchHLine_1_99">
          <a:extLst>
            <a:ext uri="{FF2B5EF4-FFF2-40B4-BE49-F238E27FC236}">
              <a16:creationId xmlns:a16="http://schemas.microsoft.com/office/drawing/2014/main" id="{0C9A9736-31EB-459D-BBF9-6FDB3FA62D72}"/>
            </a:ext>
          </a:extLst>
        </xdr:cNvPr>
        <xdr:cNvCxnSpPr/>
      </xdr:nvCxnSpPr>
      <xdr:spPr>
        <a:xfrm>
          <a:off x="9360028" y="82245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78</xdr:row>
      <xdr:rowOff>172720</xdr:rowOff>
    </xdr:from>
    <xdr:to>
      <xdr:col>5</xdr:col>
      <xdr:colOff>238888</xdr:colOff>
      <xdr:row>80</xdr:row>
      <xdr:rowOff>177800</xdr:rowOff>
    </xdr:to>
    <xdr:cxnSp macro="_xll.PtreeEvent_ObjectClick">
      <xdr:nvCxnSpPr>
        <xdr:cNvPr id="647" name="PTObj_DBranchDLine_1_99">
          <a:extLst>
            <a:ext uri="{FF2B5EF4-FFF2-40B4-BE49-F238E27FC236}">
              <a16:creationId xmlns:a16="http://schemas.microsoft.com/office/drawing/2014/main" id="{097D1BD7-4E8C-4E6E-83BE-748FB6886DDD}"/>
            </a:ext>
          </a:extLst>
        </xdr:cNvPr>
        <xdr:cNvCxnSpPr/>
      </xdr:nvCxnSpPr>
      <xdr:spPr>
        <a:xfrm>
          <a:off x="9207628" y="785368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76</xdr:row>
      <xdr:rowOff>177800</xdr:rowOff>
    </xdr:from>
    <xdr:to>
      <xdr:col>6</xdr:col>
      <xdr:colOff>127</xdr:colOff>
      <xdr:row>76</xdr:row>
      <xdr:rowOff>177800</xdr:rowOff>
    </xdr:to>
    <xdr:cxnSp macro="_xll.PtreeEvent_ObjectClick">
      <xdr:nvCxnSpPr>
        <xdr:cNvPr id="644" name="PTObj_DBranchHLine_1_98">
          <a:extLst>
            <a:ext uri="{FF2B5EF4-FFF2-40B4-BE49-F238E27FC236}">
              <a16:creationId xmlns:a16="http://schemas.microsoft.com/office/drawing/2014/main" id="{7542E68A-AA23-4626-AC7E-37351C45870A}"/>
            </a:ext>
          </a:extLst>
        </xdr:cNvPr>
        <xdr:cNvCxnSpPr/>
      </xdr:nvCxnSpPr>
      <xdr:spPr>
        <a:xfrm>
          <a:off x="9360028" y="74930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76</xdr:row>
      <xdr:rowOff>177800</xdr:rowOff>
    </xdr:from>
    <xdr:to>
      <xdr:col>5</xdr:col>
      <xdr:colOff>238888</xdr:colOff>
      <xdr:row>78</xdr:row>
      <xdr:rowOff>172720</xdr:rowOff>
    </xdr:to>
    <xdr:cxnSp macro="_xll.PtreeEvent_ObjectClick">
      <xdr:nvCxnSpPr>
        <xdr:cNvPr id="643" name="PTObj_DBranchDLine_1_98">
          <a:extLst>
            <a:ext uri="{FF2B5EF4-FFF2-40B4-BE49-F238E27FC236}">
              <a16:creationId xmlns:a16="http://schemas.microsoft.com/office/drawing/2014/main" id="{49F33A33-3455-48C2-8EEE-6EA716E0BDE2}"/>
            </a:ext>
          </a:extLst>
        </xdr:cNvPr>
        <xdr:cNvCxnSpPr/>
      </xdr:nvCxnSpPr>
      <xdr:spPr>
        <a:xfrm flipV="1">
          <a:off x="9207628" y="749300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78</xdr:row>
      <xdr:rowOff>177800</xdr:rowOff>
    </xdr:from>
    <xdr:to>
      <xdr:col>5</xdr:col>
      <xdr:colOff>127</xdr:colOff>
      <xdr:row>78</xdr:row>
      <xdr:rowOff>177800</xdr:rowOff>
    </xdr:to>
    <xdr:cxnSp macro="_xll.PtreeEvent_ObjectClick">
      <xdr:nvCxnSpPr>
        <xdr:cNvPr id="640" name="PTObj_DBranchHLine_1_39">
          <a:extLst>
            <a:ext uri="{FF2B5EF4-FFF2-40B4-BE49-F238E27FC236}">
              <a16:creationId xmlns:a16="http://schemas.microsoft.com/office/drawing/2014/main" id="{823AB6E1-5006-44B2-BE7F-C7889D613A58}"/>
            </a:ext>
          </a:extLst>
        </xdr:cNvPr>
        <xdr:cNvCxnSpPr/>
      </xdr:nvCxnSpPr>
      <xdr:spPr>
        <a:xfrm>
          <a:off x="7477887" y="785876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78</xdr:row>
      <xdr:rowOff>177800</xdr:rowOff>
    </xdr:from>
    <xdr:to>
      <xdr:col>4</xdr:col>
      <xdr:colOff>238887</xdr:colOff>
      <xdr:row>84</xdr:row>
      <xdr:rowOff>172720</xdr:rowOff>
    </xdr:to>
    <xdr:cxnSp macro="_xll.PtreeEvent_ObjectClick">
      <xdr:nvCxnSpPr>
        <xdr:cNvPr id="639" name="PTObj_DBranchDLine_1_39">
          <a:extLst>
            <a:ext uri="{FF2B5EF4-FFF2-40B4-BE49-F238E27FC236}">
              <a16:creationId xmlns:a16="http://schemas.microsoft.com/office/drawing/2014/main" id="{75226AAB-AC62-4960-9F84-2A52114CD40A}"/>
            </a:ext>
          </a:extLst>
        </xdr:cNvPr>
        <xdr:cNvCxnSpPr/>
      </xdr:nvCxnSpPr>
      <xdr:spPr>
        <a:xfrm flipV="1">
          <a:off x="7325487" y="785876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92</xdr:row>
      <xdr:rowOff>177800</xdr:rowOff>
    </xdr:from>
    <xdr:to>
      <xdr:col>6</xdr:col>
      <xdr:colOff>127</xdr:colOff>
      <xdr:row>92</xdr:row>
      <xdr:rowOff>177800</xdr:rowOff>
    </xdr:to>
    <xdr:cxnSp macro="_xll.PtreeEvent_ObjectClick">
      <xdr:nvCxnSpPr>
        <xdr:cNvPr id="632" name="PTObj_DBranchHLine_1_97">
          <a:extLst>
            <a:ext uri="{FF2B5EF4-FFF2-40B4-BE49-F238E27FC236}">
              <a16:creationId xmlns:a16="http://schemas.microsoft.com/office/drawing/2014/main" id="{39496CAC-CE4A-4F0D-995E-9F78277D479F}"/>
            </a:ext>
          </a:extLst>
        </xdr:cNvPr>
        <xdr:cNvCxnSpPr/>
      </xdr:nvCxnSpPr>
      <xdr:spPr>
        <a:xfrm>
          <a:off x="9360028" y="93218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88</xdr:row>
      <xdr:rowOff>172720</xdr:rowOff>
    </xdr:from>
    <xdr:to>
      <xdr:col>5</xdr:col>
      <xdr:colOff>238888</xdr:colOff>
      <xdr:row>92</xdr:row>
      <xdr:rowOff>177800</xdr:rowOff>
    </xdr:to>
    <xdr:cxnSp macro="_xll.PtreeEvent_ObjectClick">
      <xdr:nvCxnSpPr>
        <xdr:cNvPr id="631" name="PTObj_DBranchDLine_1_97">
          <a:extLst>
            <a:ext uri="{FF2B5EF4-FFF2-40B4-BE49-F238E27FC236}">
              <a16:creationId xmlns:a16="http://schemas.microsoft.com/office/drawing/2014/main" id="{85C4FC93-616B-439D-A2CB-39ABD846D644}"/>
            </a:ext>
          </a:extLst>
        </xdr:cNvPr>
        <xdr:cNvCxnSpPr/>
      </xdr:nvCxnSpPr>
      <xdr:spPr>
        <a:xfrm>
          <a:off x="9207628" y="85852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90</xdr:row>
      <xdr:rowOff>177800</xdr:rowOff>
    </xdr:from>
    <xdr:to>
      <xdr:col>6</xdr:col>
      <xdr:colOff>127</xdr:colOff>
      <xdr:row>90</xdr:row>
      <xdr:rowOff>177800</xdr:rowOff>
    </xdr:to>
    <xdr:cxnSp macro="_xll.PtreeEvent_ObjectClick">
      <xdr:nvCxnSpPr>
        <xdr:cNvPr id="628" name="PTObj_DBranchHLine_1_96">
          <a:extLst>
            <a:ext uri="{FF2B5EF4-FFF2-40B4-BE49-F238E27FC236}">
              <a16:creationId xmlns:a16="http://schemas.microsoft.com/office/drawing/2014/main" id="{2CBCB1C2-6C8F-4C53-88FD-0C328AE8DE07}"/>
            </a:ext>
          </a:extLst>
        </xdr:cNvPr>
        <xdr:cNvCxnSpPr/>
      </xdr:nvCxnSpPr>
      <xdr:spPr>
        <a:xfrm>
          <a:off x="9360028" y="895604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88</xdr:row>
      <xdr:rowOff>172720</xdr:rowOff>
    </xdr:from>
    <xdr:to>
      <xdr:col>5</xdr:col>
      <xdr:colOff>238888</xdr:colOff>
      <xdr:row>90</xdr:row>
      <xdr:rowOff>177800</xdr:rowOff>
    </xdr:to>
    <xdr:cxnSp macro="_xll.PtreeEvent_ObjectClick">
      <xdr:nvCxnSpPr>
        <xdr:cNvPr id="627" name="PTObj_DBranchDLine_1_96">
          <a:extLst>
            <a:ext uri="{FF2B5EF4-FFF2-40B4-BE49-F238E27FC236}">
              <a16:creationId xmlns:a16="http://schemas.microsoft.com/office/drawing/2014/main" id="{B5B20BEF-3285-4DA0-979C-D69E5551CBAD}"/>
            </a:ext>
          </a:extLst>
        </xdr:cNvPr>
        <xdr:cNvCxnSpPr/>
      </xdr:nvCxnSpPr>
      <xdr:spPr>
        <a:xfrm>
          <a:off x="9207628" y="858520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86</xdr:row>
      <xdr:rowOff>177800</xdr:rowOff>
    </xdr:from>
    <xdr:to>
      <xdr:col>6</xdr:col>
      <xdr:colOff>127</xdr:colOff>
      <xdr:row>86</xdr:row>
      <xdr:rowOff>177800</xdr:rowOff>
    </xdr:to>
    <xdr:cxnSp macro="_xll.PtreeEvent_ObjectClick">
      <xdr:nvCxnSpPr>
        <xdr:cNvPr id="624" name="PTObj_DBranchHLine_1_95">
          <a:extLst>
            <a:ext uri="{FF2B5EF4-FFF2-40B4-BE49-F238E27FC236}">
              <a16:creationId xmlns:a16="http://schemas.microsoft.com/office/drawing/2014/main" id="{6C605409-7756-4261-9914-42C118C7201D}"/>
            </a:ext>
          </a:extLst>
        </xdr:cNvPr>
        <xdr:cNvCxnSpPr/>
      </xdr:nvCxnSpPr>
      <xdr:spPr>
        <a:xfrm>
          <a:off x="9360028" y="82245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86</xdr:row>
      <xdr:rowOff>177800</xdr:rowOff>
    </xdr:from>
    <xdr:to>
      <xdr:col>5</xdr:col>
      <xdr:colOff>238888</xdr:colOff>
      <xdr:row>88</xdr:row>
      <xdr:rowOff>172720</xdr:rowOff>
    </xdr:to>
    <xdr:cxnSp macro="_xll.PtreeEvent_ObjectClick">
      <xdr:nvCxnSpPr>
        <xdr:cNvPr id="623" name="PTObj_DBranchDLine_1_95">
          <a:extLst>
            <a:ext uri="{FF2B5EF4-FFF2-40B4-BE49-F238E27FC236}">
              <a16:creationId xmlns:a16="http://schemas.microsoft.com/office/drawing/2014/main" id="{1E03F653-DA99-47D8-8FD4-55369E096258}"/>
            </a:ext>
          </a:extLst>
        </xdr:cNvPr>
        <xdr:cNvCxnSpPr/>
      </xdr:nvCxnSpPr>
      <xdr:spPr>
        <a:xfrm flipV="1">
          <a:off x="9207628" y="822452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88</xdr:row>
      <xdr:rowOff>177800</xdr:rowOff>
    </xdr:from>
    <xdr:to>
      <xdr:col>5</xdr:col>
      <xdr:colOff>127</xdr:colOff>
      <xdr:row>88</xdr:row>
      <xdr:rowOff>177800</xdr:rowOff>
    </xdr:to>
    <xdr:cxnSp macro="_xll.PtreeEvent_ObjectClick">
      <xdr:nvCxnSpPr>
        <xdr:cNvPr id="620" name="PTObj_DBranchHLine_1_40">
          <a:extLst>
            <a:ext uri="{FF2B5EF4-FFF2-40B4-BE49-F238E27FC236}">
              <a16:creationId xmlns:a16="http://schemas.microsoft.com/office/drawing/2014/main" id="{15384C1C-5555-4EAD-92B7-2D46245BC717}"/>
            </a:ext>
          </a:extLst>
        </xdr:cNvPr>
        <xdr:cNvCxnSpPr/>
      </xdr:nvCxnSpPr>
      <xdr:spPr>
        <a:xfrm>
          <a:off x="7477887" y="859028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84</xdr:row>
      <xdr:rowOff>172720</xdr:rowOff>
    </xdr:from>
    <xdr:to>
      <xdr:col>4</xdr:col>
      <xdr:colOff>238887</xdr:colOff>
      <xdr:row>88</xdr:row>
      <xdr:rowOff>177800</xdr:rowOff>
    </xdr:to>
    <xdr:cxnSp macro="_xll.PtreeEvent_ObjectClick">
      <xdr:nvCxnSpPr>
        <xdr:cNvPr id="619" name="PTObj_DBranchDLine_1_40">
          <a:extLst>
            <a:ext uri="{FF2B5EF4-FFF2-40B4-BE49-F238E27FC236}">
              <a16:creationId xmlns:a16="http://schemas.microsoft.com/office/drawing/2014/main" id="{4A818AA1-546C-45DA-B932-80D9181AB4B4}"/>
            </a:ext>
          </a:extLst>
        </xdr:cNvPr>
        <xdr:cNvCxnSpPr/>
      </xdr:nvCxnSpPr>
      <xdr:spPr>
        <a:xfrm>
          <a:off x="7325487" y="785368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102</xdr:row>
      <xdr:rowOff>177800</xdr:rowOff>
    </xdr:from>
    <xdr:to>
      <xdr:col>6</xdr:col>
      <xdr:colOff>127</xdr:colOff>
      <xdr:row>102</xdr:row>
      <xdr:rowOff>177800</xdr:rowOff>
    </xdr:to>
    <xdr:cxnSp macro="_xll.PtreeEvent_ObjectClick">
      <xdr:nvCxnSpPr>
        <xdr:cNvPr id="612" name="PTObj_DBranchHLine_1_94">
          <a:extLst>
            <a:ext uri="{FF2B5EF4-FFF2-40B4-BE49-F238E27FC236}">
              <a16:creationId xmlns:a16="http://schemas.microsoft.com/office/drawing/2014/main" id="{6186809F-C5F6-429C-93FD-1D6507EAF3B1}"/>
            </a:ext>
          </a:extLst>
        </xdr:cNvPr>
        <xdr:cNvCxnSpPr/>
      </xdr:nvCxnSpPr>
      <xdr:spPr>
        <a:xfrm>
          <a:off x="9360028" y="100533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98</xdr:row>
      <xdr:rowOff>172720</xdr:rowOff>
    </xdr:from>
    <xdr:to>
      <xdr:col>5</xdr:col>
      <xdr:colOff>238888</xdr:colOff>
      <xdr:row>102</xdr:row>
      <xdr:rowOff>177800</xdr:rowOff>
    </xdr:to>
    <xdr:cxnSp macro="_xll.PtreeEvent_ObjectClick">
      <xdr:nvCxnSpPr>
        <xdr:cNvPr id="611" name="PTObj_DBranchDLine_1_94">
          <a:extLst>
            <a:ext uri="{FF2B5EF4-FFF2-40B4-BE49-F238E27FC236}">
              <a16:creationId xmlns:a16="http://schemas.microsoft.com/office/drawing/2014/main" id="{2F7C139C-6287-4990-B1A3-83997B2BC8A5}"/>
            </a:ext>
          </a:extLst>
        </xdr:cNvPr>
        <xdr:cNvCxnSpPr/>
      </xdr:nvCxnSpPr>
      <xdr:spPr>
        <a:xfrm>
          <a:off x="9207628" y="931672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100</xdr:row>
      <xdr:rowOff>177800</xdr:rowOff>
    </xdr:from>
    <xdr:to>
      <xdr:col>6</xdr:col>
      <xdr:colOff>127</xdr:colOff>
      <xdr:row>100</xdr:row>
      <xdr:rowOff>177800</xdr:rowOff>
    </xdr:to>
    <xdr:cxnSp macro="_xll.PtreeEvent_ObjectClick">
      <xdr:nvCxnSpPr>
        <xdr:cNvPr id="608" name="PTObj_DBranchHLine_1_93">
          <a:extLst>
            <a:ext uri="{FF2B5EF4-FFF2-40B4-BE49-F238E27FC236}">
              <a16:creationId xmlns:a16="http://schemas.microsoft.com/office/drawing/2014/main" id="{56320622-70BC-481F-AFDC-95E851D0F5E1}"/>
            </a:ext>
          </a:extLst>
        </xdr:cNvPr>
        <xdr:cNvCxnSpPr/>
      </xdr:nvCxnSpPr>
      <xdr:spPr>
        <a:xfrm>
          <a:off x="9360028" y="968756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98</xdr:row>
      <xdr:rowOff>172720</xdr:rowOff>
    </xdr:from>
    <xdr:to>
      <xdr:col>5</xdr:col>
      <xdr:colOff>238888</xdr:colOff>
      <xdr:row>100</xdr:row>
      <xdr:rowOff>177800</xdr:rowOff>
    </xdr:to>
    <xdr:cxnSp macro="_xll.PtreeEvent_ObjectClick">
      <xdr:nvCxnSpPr>
        <xdr:cNvPr id="607" name="PTObj_DBranchDLine_1_93">
          <a:extLst>
            <a:ext uri="{FF2B5EF4-FFF2-40B4-BE49-F238E27FC236}">
              <a16:creationId xmlns:a16="http://schemas.microsoft.com/office/drawing/2014/main" id="{2D96E4BD-E773-4AF1-A0E8-28A909378411}"/>
            </a:ext>
          </a:extLst>
        </xdr:cNvPr>
        <xdr:cNvCxnSpPr/>
      </xdr:nvCxnSpPr>
      <xdr:spPr>
        <a:xfrm>
          <a:off x="9207628" y="931672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96</xdr:row>
      <xdr:rowOff>177800</xdr:rowOff>
    </xdr:from>
    <xdr:to>
      <xdr:col>6</xdr:col>
      <xdr:colOff>127</xdr:colOff>
      <xdr:row>96</xdr:row>
      <xdr:rowOff>177800</xdr:rowOff>
    </xdr:to>
    <xdr:cxnSp macro="_xll.PtreeEvent_ObjectClick">
      <xdr:nvCxnSpPr>
        <xdr:cNvPr id="604" name="PTObj_DBranchHLine_1_92">
          <a:extLst>
            <a:ext uri="{FF2B5EF4-FFF2-40B4-BE49-F238E27FC236}">
              <a16:creationId xmlns:a16="http://schemas.microsoft.com/office/drawing/2014/main" id="{39F090E3-A82A-4569-AB2A-A41D5F9FF044}"/>
            </a:ext>
          </a:extLst>
        </xdr:cNvPr>
        <xdr:cNvCxnSpPr/>
      </xdr:nvCxnSpPr>
      <xdr:spPr>
        <a:xfrm>
          <a:off x="9360028" y="895604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96</xdr:row>
      <xdr:rowOff>177800</xdr:rowOff>
    </xdr:from>
    <xdr:to>
      <xdr:col>5</xdr:col>
      <xdr:colOff>238888</xdr:colOff>
      <xdr:row>98</xdr:row>
      <xdr:rowOff>172720</xdr:rowOff>
    </xdr:to>
    <xdr:cxnSp macro="_xll.PtreeEvent_ObjectClick">
      <xdr:nvCxnSpPr>
        <xdr:cNvPr id="603" name="PTObj_DBranchDLine_1_92">
          <a:extLst>
            <a:ext uri="{FF2B5EF4-FFF2-40B4-BE49-F238E27FC236}">
              <a16:creationId xmlns:a16="http://schemas.microsoft.com/office/drawing/2014/main" id="{574A3382-72F0-4BB1-B63F-39E4139E4ADA}"/>
            </a:ext>
          </a:extLst>
        </xdr:cNvPr>
        <xdr:cNvCxnSpPr/>
      </xdr:nvCxnSpPr>
      <xdr:spPr>
        <a:xfrm flipV="1">
          <a:off x="9207628" y="895604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98</xdr:row>
      <xdr:rowOff>177800</xdr:rowOff>
    </xdr:from>
    <xdr:to>
      <xdr:col>5</xdr:col>
      <xdr:colOff>127</xdr:colOff>
      <xdr:row>98</xdr:row>
      <xdr:rowOff>177800</xdr:rowOff>
    </xdr:to>
    <xdr:cxnSp macro="_xll.PtreeEvent_ObjectClick">
      <xdr:nvCxnSpPr>
        <xdr:cNvPr id="600" name="PTObj_DBranchHLine_1_37">
          <a:extLst>
            <a:ext uri="{FF2B5EF4-FFF2-40B4-BE49-F238E27FC236}">
              <a16:creationId xmlns:a16="http://schemas.microsoft.com/office/drawing/2014/main" id="{44AD0E3B-63A8-44AA-90C9-5C218569933C}"/>
            </a:ext>
          </a:extLst>
        </xdr:cNvPr>
        <xdr:cNvCxnSpPr/>
      </xdr:nvCxnSpPr>
      <xdr:spPr>
        <a:xfrm>
          <a:off x="7477887" y="932180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98</xdr:row>
      <xdr:rowOff>177800</xdr:rowOff>
    </xdr:from>
    <xdr:to>
      <xdr:col>4</xdr:col>
      <xdr:colOff>238887</xdr:colOff>
      <xdr:row>104</xdr:row>
      <xdr:rowOff>172720</xdr:rowOff>
    </xdr:to>
    <xdr:cxnSp macro="_xll.PtreeEvent_ObjectClick">
      <xdr:nvCxnSpPr>
        <xdr:cNvPr id="599" name="PTObj_DBranchDLine_1_37">
          <a:extLst>
            <a:ext uri="{FF2B5EF4-FFF2-40B4-BE49-F238E27FC236}">
              <a16:creationId xmlns:a16="http://schemas.microsoft.com/office/drawing/2014/main" id="{2F85F149-41A0-44DD-9A87-485CA8905AC4}"/>
            </a:ext>
          </a:extLst>
        </xdr:cNvPr>
        <xdr:cNvCxnSpPr/>
      </xdr:nvCxnSpPr>
      <xdr:spPr>
        <a:xfrm flipV="1">
          <a:off x="7325487" y="932180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112</xdr:row>
      <xdr:rowOff>177800</xdr:rowOff>
    </xdr:from>
    <xdr:to>
      <xdr:col>6</xdr:col>
      <xdr:colOff>127</xdr:colOff>
      <xdr:row>112</xdr:row>
      <xdr:rowOff>177800</xdr:rowOff>
    </xdr:to>
    <xdr:cxnSp macro="_xll.PtreeEvent_ObjectClick">
      <xdr:nvCxnSpPr>
        <xdr:cNvPr id="592" name="PTObj_DBranchHLine_1_91">
          <a:extLst>
            <a:ext uri="{FF2B5EF4-FFF2-40B4-BE49-F238E27FC236}">
              <a16:creationId xmlns:a16="http://schemas.microsoft.com/office/drawing/2014/main" id="{23480698-B458-4FE3-9452-E3F8361189F0}"/>
            </a:ext>
          </a:extLst>
        </xdr:cNvPr>
        <xdr:cNvCxnSpPr/>
      </xdr:nvCxnSpPr>
      <xdr:spPr>
        <a:xfrm>
          <a:off x="9360028" y="1078484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108</xdr:row>
      <xdr:rowOff>172721</xdr:rowOff>
    </xdr:from>
    <xdr:to>
      <xdr:col>5</xdr:col>
      <xdr:colOff>238888</xdr:colOff>
      <xdr:row>112</xdr:row>
      <xdr:rowOff>177800</xdr:rowOff>
    </xdr:to>
    <xdr:cxnSp macro="_xll.PtreeEvent_ObjectClick">
      <xdr:nvCxnSpPr>
        <xdr:cNvPr id="591" name="PTObj_DBranchDLine_1_91">
          <a:extLst>
            <a:ext uri="{FF2B5EF4-FFF2-40B4-BE49-F238E27FC236}">
              <a16:creationId xmlns:a16="http://schemas.microsoft.com/office/drawing/2014/main" id="{03EE9B4B-8E66-4545-8DE1-74F57D0A26D7}"/>
            </a:ext>
          </a:extLst>
        </xdr:cNvPr>
        <xdr:cNvCxnSpPr/>
      </xdr:nvCxnSpPr>
      <xdr:spPr>
        <a:xfrm>
          <a:off x="9207628" y="10048241"/>
          <a:ext cx="152400" cy="73659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110</xdr:row>
      <xdr:rowOff>177800</xdr:rowOff>
    </xdr:from>
    <xdr:to>
      <xdr:col>6</xdr:col>
      <xdr:colOff>127</xdr:colOff>
      <xdr:row>110</xdr:row>
      <xdr:rowOff>177800</xdr:rowOff>
    </xdr:to>
    <xdr:cxnSp macro="_xll.PtreeEvent_ObjectClick">
      <xdr:nvCxnSpPr>
        <xdr:cNvPr id="588" name="PTObj_DBranchHLine_1_90">
          <a:extLst>
            <a:ext uri="{FF2B5EF4-FFF2-40B4-BE49-F238E27FC236}">
              <a16:creationId xmlns:a16="http://schemas.microsoft.com/office/drawing/2014/main" id="{0B86D861-E40F-476F-B72A-4330BCEA90DF}"/>
            </a:ext>
          </a:extLst>
        </xdr:cNvPr>
        <xdr:cNvCxnSpPr/>
      </xdr:nvCxnSpPr>
      <xdr:spPr>
        <a:xfrm>
          <a:off x="9360028" y="104190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108</xdr:row>
      <xdr:rowOff>172721</xdr:rowOff>
    </xdr:from>
    <xdr:to>
      <xdr:col>5</xdr:col>
      <xdr:colOff>238888</xdr:colOff>
      <xdr:row>110</xdr:row>
      <xdr:rowOff>177800</xdr:rowOff>
    </xdr:to>
    <xdr:cxnSp macro="_xll.PtreeEvent_ObjectClick">
      <xdr:nvCxnSpPr>
        <xdr:cNvPr id="587" name="PTObj_DBranchDLine_1_90">
          <a:extLst>
            <a:ext uri="{FF2B5EF4-FFF2-40B4-BE49-F238E27FC236}">
              <a16:creationId xmlns:a16="http://schemas.microsoft.com/office/drawing/2014/main" id="{FAC64305-5B36-4157-B09D-266E8D180226}"/>
            </a:ext>
          </a:extLst>
        </xdr:cNvPr>
        <xdr:cNvCxnSpPr/>
      </xdr:nvCxnSpPr>
      <xdr:spPr>
        <a:xfrm>
          <a:off x="9207628" y="10048241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106</xdr:row>
      <xdr:rowOff>177800</xdr:rowOff>
    </xdr:from>
    <xdr:to>
      <xdr:col>6</xdr:col>
      <xdr:colOff>127</xdr:colOff>
      <xdr:row>106</xdr:row>
      <xdr:rowOff>177800</xdr:rowOff>
    </xdr:to>
    <xdr:cxnSp macro="_xll.PtreeEvent_ObjectClick">
      <xdr:nvCxnSpPr>
        <xdr:cNvPr id="584" name="PTObj_DBranchHLine_1_89">
          <a:extLst>
            <a:ext uri="{FF2B5EF4-FFF2-40B4-BE49-F238E27FC236}">
              <a16:creationId xmlns:a16="http://schemas.microsoft.com/office/drawing/2014/main" id="{5A416F64-CB80-4C1E-97BE-5A86BDD9EEE0}"/>
            </a:ext>
          </a:extLst>
        </xdr:cNvPr>
        <xdr:cNvCxnSpPr/>
      </xdr:nvCxnSpPr>
      <xdr:spPr>
        <a:xfrm>
          <a:off x="9360028" y="968756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106</xdr:row>
      <xdr:rowOff>177800</xdr:rowOff>
    </xdr:from>
    <xdr:to>
      <xdr:col>5</xdr:col>
      <xdr:colOff>238888</xdr:colOff>
      <xdr:row>108</xdr:row>
      <xdr:rowOff>172721</xdr:rowOff>
    </xdr:to>
    <xdr:cxnSp macro="_xll.PtreeEvent_ObjectClick">
      <xdr:nvCxnSpPr>
        <xdr:cNvPr id="583" name="PTObj_DBranchDLine_1_89">
          <a:extLst>
            <a:ext uri="{FF2B5EF4-FFF2-40B4-BE49-F238E27FC236}">
              <a16:creationId xmlns:a16="http://schemas.microsoft.com/office/drawing/2014/main" id="{80A89B26-3750-4373-805F-EC9EDCE18D19}"/>
            </a:ext>
          </a:extLst>
        </xdr:cNvPr>
        <xdr:cNvCxnSpPr/>
      </xdr:nvCxnSpPr>
      <xdr:spPr>
        <a:xfrm flipV="1">
          <a:off x="9207628" y="9687560"/>
          <a:ext cx="152400" cy="360681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108</xdr:row>
      <xdr:rowOff>177800</xdr:rowOff>
    </xdr:from>
    <xdr:to>
      <xdr:col>5</xdr:col>
      <xdr:colOff>127</xdr:colOff>
      <xdr:row>108</xdr:row>
      <xdr:rowOff>177800</xdr:rowOff>
    </xdr:to>
    <xdr:cxnSp macro="_xll.PtreeEvent_ObjectClick">
      <xdr:nvCxnSpPr>
        <xdr:cNvPr id="580" name="PTObj_DBranchHLine_1_38">
          <a:extLst>
            <a:ext uri="{FF2B5EF4-FFF2-40B4-BE49-F238E27FC236}">
              <a16:creationId xmlns:a16="http://schemas.microsoft.com/office/drawing/2014/main" id="{763E69C6-1DBF-4B75-BD4C-7B25CD6C22B0}"/>
            </a:ext>
          </a:extLst>
        </xdr:cNvPr>
        <xdr:cNvCxnSpPr/>
      </xdr:nvCxnSpPr>
      <xdr:spPr>
        <a:xfrm>
          <a:off x="7477887" y="1005332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104</xdr:row>
      <xdr:rowOff>172720</xdr:rowOff>
    </xdr:from>
    <xdr:to>
      <xdr:col>4</xdr:col>
      <xdr:colOff>238887</xdr:colOff>
      <xdr:row>108</xdr:row>
      <xdr:rowOff>177800</xdr:rowOff>
    </xdr:to>
    <xdr:cxnSp macro="_xll.PtreeEvent_ObjectClick">
      <xdr:nvCxnSpPr>
        <xdr:cNvPr id="579" name="PTObj_DBranchDLine_1_38">
          <a:extLst>
            <a:ext uri="{FF2B5EF4-FFF2-40B4-BE49-F238E27FC236}">
              <a16:creationId xmlns:a16="http://schemas.microsoft.com/office/drawing/2014/main" id="{152413A9-81A9-4404-96D6-55265B1F7D1A}"/>
            </a:ext>
          </a:extLst>
        </xdr:cNvPr>
        <xdr:cNvCxnSpPr/>
      </xdr:nvCxnSpPr>
      <xdr:spPr>
        <a:xfrm>
          <a:off x="7325487" y="931672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122</xdr:row>
      <xdr:rowOff>177800</xdr:rowOff>
    </xdr:from>
    <xdr:to>
      <xdr:col>6</xdr:col>
      <xdr:colOff>127</xdr:colOff>
      <xdr:row>122</xdr:row>
      <xdr:rowOff>177800</xdr:rowOff>
    </xdr:to>
    <xdr:cxnSp macro="_xll.PtreeEvent_ObjectClick">
      <xdr:nvCxnSpPr>
        <xdr:cNvPr id="572" name="PTObj_DBranchHLine_1_88">
          <a:extLst>
            <a:ext uri="{FF2B5EF4-FFF2-40B4-BE49-F238E27FC236}">
              <a16:creationId xmlns:a16="http://schemas.microsoft.com/office/drawing/2014/main" id="{294C9EB9-D62C-4397-B0F8-8B8A2CD6AE04}"/>
            </a:ext>
          </a:extLst>
        </xdr:cNvPr>
        <xdr:cNvCxnSpPr/>
      </xdr:nvCxnSpPr>
      <xdr:spPr>
        <a:xfrm>
          <a:off x="9360028" y="1151636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118</xdr:row>
      <xdr:rowOff>172720</xdr:rowOff>
    </xdr:from>
    <xdr:to>
      <xdr:col>5</xdr:col>
      <xdr:colOff>238888</xdr:colOff>
      <xdr:row>122</xdr:row>
      <xdr:rowOff>177800</xdr:rowOff>
    </xdr:to>
    <xdr:cxnSp macro="_xll.PtreeEvent_ObjectClick">
      <xdr:nvCxnSpPr>
        <xdr:cNvPr id="571" name="PTObj_DBranchDLine_1_88">
          <a:extLst>
            <a:ext uri="{FF2B5EF4-FFF2-40B4-BE49-F238E27FC236}">
              <a16:creationId xmlns:a16="http://schemas.microsoft.com/office/drawing/2014/main" id="{A504C4B7-B445-45C0-9577-90106102E061}"/>
            </a:ext>
          </a:extLst>
        </xdr:cNvPr>
        <xdr:cNvCxnSpPr/>
      </xdr:nvCxnSpPr>
      <xdr:spPr>
        <a:xfrm>
          <a:off x="9207628" y="1077976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120</xdr:row>
      <xdr:rowOff>177800</xdr:rowOff>
    </xdr:from>
    <xdr:to>
      <xdr:col>6</xdr:col>
      <xdr:colOff>127</xdr:colOff>
      <xdr:row>120</xdr:row>
      <xdr:rowOff>177800</xdr:rowOff>
    </xdr:to>
    <xdr:cxnSp macro="_xll.PtreeEvent_ObjectClick">
      <xdr:nvCxnSpPr>
        <xdr:cNvPr id="568" name="PTObj_DBranchHLine_1_87">
          <a:extLst>
            <a:ext uri="{FF2B5EF4-FFF2-40B4-BE49-F238E27FC236}">
              <a16:creationId xmlns:a16="http://schemas.microsoft.com/office/drawing/2014/main" id="{0DF84583-FBCA-4EF1-A4DA-3792803D1BB8}"/>
            </a:ext>
          </a:extLst>
        </xdr:cNvPr>
        <xdr:cNvCxnSpPr/>
      </xdr:nvCxnSpPr>
      <xdr:spPr>
        <a:xfrm>
          <a:off x="9360028" y="111506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118</xdr:row>
      <xdr:rowOff>172720</xdr:rowOff>
    </xdr:from>
    <xdr:to>
      <xdr:col>5</xdr:col>
      <xdr:colOff>238888</xdr:colOff>
      <xdr:row>120</xdr:row>
      <xdr:rowOff>177800</xdr:rowOff>
    </xdr:to>
    <xdr:cxnSp macro="_xll.PtreeEvent_ObjectClick">
      <xdr:nvCxnSpPr>
        <xdr:cNvPr id="567" name="PTObj_DBranchDLine_1_87">
          <a:extLst>
            <a:ext uri="{FF2B5EF4-FFF2-40B4-BE49-F238E27FC236}">
              <a16:creationId xmlns:a16="http://schemas.microsoft.com/office/drawing/2014/main" id="{A98F613A-9BFE-4AFC-BB5B-6544D4D79289}"/>
            </a:ext>
          </a:extLst>
        </xdr:cNvPr>
        <xdr:cNvCxnSpPr/>
      </xdr:nvCxnSpPr>
      <xdr:spPr>
        <a:xfrm>
          <a:off x="9207628" y="1077976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116</xdr:row>
      <xdr:rowOff>177800</xdr:rowOff>
    </xdr:from>
    <xdr:to>
      <xdr:col>6</xdr:col>
      <xdr:colOff>127</xdr:colOff>
      <xdr:row>116</xdr:row>
      <xdr:rowOff>177800</xdr:rowOff>
    </xdr:to>
    <xdr:cxnSp macro="_xll.PtreeEvent_ObjectClick">
      <xdr:nvCxnSpPr>
        <xdr:cNvPr id="564" name="PTObj_DBranchHLine_1_86">
          <a:extLst>
            <a:ext uri="{FF2B5EF4-FFF2-40B4-BE49-F238E27FC236}">
              <a16:creationId xmlns:a16="http://schemas.microsoft.com/office/drawing/2014/main" id="{2BFAD054-2245-417F-963F-192514816AB0}"/>
            </a:ext>
          </a:extLst>
        </xdr:cNvPr>
        <xdr:cNvCxnSpPr/>
      </xdr:nvCxnSpPr>
      <xdr:spPr>
        <a:xfrm>
          <a:off x="9360028" y="104190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116</xdr:row>
      <xdr:rowOff>177800</xdr:rowOff>
    </xdr:from>
    <xdr:to>
      <xdr:col>5</xdr:col>
      <xdr:colOff>238888</xdr:colOff>
      <xdr:row>118</xdr:row>
      <xdr:rowOff>172720</xdr:rowOff>
    </xdr:to>
    <xdr:cxnSp macro="_xll.PtreeEvent_ObjectClick">
      <xdr:nvCxnSpPr>
        <xdr:cNvPr id="563" name="PTObj_DBranchDLine_1_86">
          <a:extLst>
            <a:ext uri="{FF2B5EF4-FFF2-40B4-BE49-F238E27FC236}">
              <a16:creationId xmlns:a16="http://schemas.microsoft.com/office/drawing/2014/main" id="{7F833564-EFA1-4CA2-A074-3FB727813E8E}"/>
            </a:ext>
          </a:extLst>
        </xdr:cNvPr>
        <xdr:cNvCxnSpPr/>
      </xdr:nvCxnSpPr>
      <xdr:spPr>
        <a:xfrm flipV="1">
          <a:off x="9207628" y="1041908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118</xdr:row>
      <xdr:rowOff>177800</xdr:rowOff>
    </xdr:from>
    <xdr:to>
      <xdr:col>5</xdr:col>
      <xdr:colOff>127</xdr:colOff>
      <xdr:row>118</xdr:row>
      <xdr:rowOff>177800</xdr:rowOff>
    </xdr:to>
    <xdr:cxnSp macro="_xll.PtreeEvent_ObjectClick">
      <xdr:nvCxnSpPr>
        <xdr:cNvPr id="560" name="PTObj_DBranchHLine_1_35">
          <a:extLst>
            <a:ext uri="{FF2B5EF4-FFF2-40B4-BE49-F238E27FC236}">
              <a16:creationId xmlns:a16="http://schemas.microsoft.com/office/drawing/2014/main" id="{E5A8E3DE-C15D-4AEC-B64C-02432EF464AA}"/>
            </a:ext>
          </a:extLst>
        </xdr:cNvPr>
        <xdr:cNvCxnSpPr/>
      </xdr:nvCxnSpPr>
      <xdr:spPr>
        <a:xfrm>
          <a:off x="7477887" y="1078484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118</xdr:row>
      <xdr:rowOff>177800</xdr:rowOff>
    </xdr:from>
    <xdr:to>
      <xdr:col>4</xdr:col>
      <xdr:colOff>238887</xdr:colOff>
      <xdr:row>124</xdr:row>
      <xdr:rowOff>172720</xdr:rowOff>
    </xdr:to>
    <xdr:cxnSp macro="_xll.PtreeEvent_ObjectClick">
      <xdr:nvCxnSpPr>
        <xdr:cNvPr id="559" name="PTObj_DBranchDLine_1_35">
          <a:extLst>
            <a:ext uri="{FF2B5EF4-FFF2-40B4-BE49-F238E27FC236}">
              <a16:creationId xmlns:a16="http://schemas.microsoft.com/office/drawing/2014/main" id="{211FEB6D-ABE2-414F-8E89-516166ECAA3A}"/>
            </a:ext>
          </a:extLst>
        </xdr:cNvPr>
        <xdr:cNvCxnSpPr/>
      </xdr:nvCxnSpPr>
      <xdr:spPr>
        <a:xfrm flipV="1">
          <a:off x="7325487" y="1078484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132</xdr:row>
      <xdr:rowOff>177800</xdr:rowOff>
    </xdr:from>
    <xdr:to>
      <xdr:col>6</xdr:col>
      <xdr:colOff>127</xdr:colOff>
      <xdr:row>132</xdr:row>
      <xdr:rowOff>177800</xdr:rowOff>
    </xdr:to>
    <xdr:cxnSp macro="_xll.PtreeEvent_ObjectClick">
      <xdr:nvCxnSpPr>
        <xdr:cNvPr id="552" name="PTObj_DBranchHLine_1_85">
          <a:extLst>
            <a:ext uri="{FF2B5EF4-FFF2-40B4-BE49-F238E27FC236}">
              <a16:creationId xmlns:a16="http://schemas.microsoft.com/office/drawing/2014/main" id="{E018DBA8-2AB0-49A6-B34D-32F55FB3B1D4}"/>
            </a:ext>
          </a:extLst>
        </xdr:cNvPr>
        <xdr:cNvCxnSpPr/>
      </xdr:nvCxnSpPr>
      <xdr:spPr>
        <a:xfrm>
          <a:off x="9360028" y="122478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128</xdr:row>
      <xdr:rowOff>172720</xdr:rowOff>
    </xdr:from>
    <xdr:to>
      <xdr:col>5</xdr:col>
      <xdr:colOff>238888</xdr:colOff>
      <xdr:row>132</xdr:row>
      <xdr:rowOff>177800</xdr:rowOff>
    </xdr:to>
    <xdr:cxnSp macro="_xll.PtreeEvent_ObjectClick">
      <xdr:nvCxnSpPr>
        <xdr:cNvPr id="551" name="PTObj_DBranchDLine_1_85">
          <a:extLst>
            <a:ext uri="{FF2B5EF4-FFF2-40B4-BE49-F238E27FC236}">
              <a16:creationId xmlns:a16="http://schemas.microsoft.com/office/drawing/2014/main" id="{318C430A-F3AD-41A4-A90F-5A01EAFDD6FA}"/>
            </a:ext>
          </a:extLst>
        </xdr:cNvPr>
        <xdr:cNvCxnSpPr/>
      </xdr:nvCxnSpPr>
      <xdr:spPr>
        <a:xfrm>
          <a:off x="9207628" y="1151128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130</xdr:row>
      <xdr:rowOff>177800</xdr:rowOff>
    </xdr:from>
    <xdr:to>
      <xdr:col>6</xdr:col>
      <xdr:colOff>127</xdr:colOff>
      <xdr:row>130</xdr:row>
      <xdr:rowOff>177800</xdr:rowOff>
    </xdr:to>
    <xdr:cxnSp macro="_xll.PtreeEvent_ObjectClick">
      <xdr:nvCxnSpPr>
        <xdr:cNvPr id="548" name="PTObj_DBranchHLine_1_84">
          <a:extLst>
            <a:ext uri="{FF2B5EF4-FFF2-40B4-BE49-F238E27FC236}">
              <a16:creationId xmlns:a16="http://schemas.microsoft.com/office/drawing/2014/main" id="{AD7F77D1-18BA-4C3B-B720-23413527E18B}"/>
            </a:ext>
          </a:extLst>
        </xdr:cNvPr>
        <xdr:cNvCxnSpPr/>
      </xdr:nvCxnSpPr>
      <xdr:spPr>
        <a:xfrm>
          <a:off x="9360028" y="118821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128</xdr:row>
      <xdr:rowOff>172720</xdr:rowOff>
    </xdr:from>
    <xdr:to>
      <xdr:col>5</xdr:col>
      <xdr:colOff>238888</xdr:colOff>
      <xdr:row>130</xdr:row>
      <xdr:rowOff>177800</xdr:rowOff>
    </xdr:to>
    <xdr:cxnSp macro="_xll.PtreeEvent_ObjectClick">
      <xdr:nvCxnSpPr>
        <xdr:cNvPr id="547" name="PTObj_DBranchDLine_1_84">
          <a:extLst>
            <a:ext uri="{FF2B5EF4-FFF2-40B4-BE49-F238E27FC236}">
              <a16:creationId xmlns:a16="http://schemas.microsoft.com/office/drawing/2014/main" id="{D57B9A2C-0242-45F6-8C57-FD7F6B00D2AC}"/>
            </a:ext>
          </a:extLst>
        </xdr:cNvPr>
        <xdr:cNvCxnSpPr/>
      </xdr:nvCxnSpPr>
      <xdr:spPr>
        <a:xfrm>
          <a:off x="9207628" y="1151128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126</xdr:row>
      <xdr:rowOff>177800</xdr:rowOff>
    </xdr:from>
    <xdr:to>
      <xdr:col>6</xdr:col>
      <xdr:colOff>127</xdr:colOff>
      <xdr:row>126</xdr:row>
      <xdr:rowOff>177800</xdr:rowOff>
    </xdr:to>
    <xdr:cxnSp macro="_xll.PtreeEvent_ObjectClick">
      <xdr:nvCxnSpPr>
        <xdr:cNvPr id="544" name="PTObj_DBranchHLine_1_83">
          <a:extLst>
            <a:ext uri="{FF2B5EF4-FFF2-40B4-BE49-F238E27FC236}">
              <a16:creationId xmlns:a16="http://schemas.microsoft.com/office/drawing/2014/main" id="{1F811D18-3DA5-4610-94A1-88650D2C5B9F}"/>
            </a:ext>
          </a:extLst>
        </xdr:cNvPr>
        <xdr:cNvCxnSpPr/>
      </xdr:nvCxnSpPr>
      <xdr:spPr>
        <a:xfrm>
          <a:off x="9360028" y="111506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126</xdr:row>
      <xdr:rowOff>177800</xdr:rowOff>
    </xdr:from>
    <xdr:to>
      <xdr:col>5</xdr:col>
      <xdr:colOff>238888</xdr:colOff>
      <xdr:row>128</xdr:row>
      <xdr:rowOff>172720</xdr:rowOff>
    </xdr:to>
    <xdr:cxnSp macro="_xll.PtreeEvent_ObjectClick">
      <xdr:nvCxnSpPr>
        <xdr:cNvPr id="543" name="PTObj_DBranchDLine_1_83">
          <a:extLst>
            <a:ext uri="{FF2B5EF4-FFF2-40B4-BE49-F238E27FC236}">
              <a16:creationId xmlns:a16="http://schemas.microsoft.com/office/drawing/2014/main" id="{2FD302DF-BA54-4AD8-A674-E88386CD4A43}"/>
            </a:ext>
          </a:extLst>
        </xdr:cNvPr>
        <xdr:cNvCxnSpPr/>
      </xdr:nvCxnSpPr>
      <xdr:spPr>
        <a:xfrm flipV="1">
          <a:off x="9207628" y="1115060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128</xdr:row>
      <xdr:rowOff>177800</xdr:rowOff>
    </xdr:from>
    <xdr:to>
      <xdr:col>5</xdr:col>
      <xdr:colOff>127</xdr:colOff>
      <xdr:row>128</xdr:row>
      <xdr:rowOff>177800</xdr:rowOff>
    </xdr:to>
    <xdr:cxnSp macro="_xll.PtreeEvent_ObjectClick">
      <xdr:nvCxnSpPr>
        <xdr:cNvPr id="540" name="PTObj_DBranchHLine_1_36">
          <a:extLst>
            <a:ext uri="{FF2B5EF4-FFF2-40B4-BE49-F238E27FC236}">
              <a16:creationId xmlns:a16="http://schemas.microsoft.com/office/drawing/2014/main" id="{500D0722-D709-4FBF-B34D-6490000A6CD1}"/>
            </a:ext>
          </a:extLst>
        </xdr:cNvPr>
        <xdr:cNvCxnSpPr/>
      </xdr:nvCxnSpPr>
      <xdr:spPr>
        <a:xfrm>
          <a:off x="7477887" y="1151636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124</xdr:row>
      <xdr:rowOff>172720</xdr:rowOff>
    </xdr:from>
    <xdr:to>
      <xdr:col>4</xdr:col>
      <xdr:colOff>238887</xdr:colOff>
      <xdr:row>128</xdr:row>
      <xdr:rowOff>177800</xdr:rowOff>
    </xdr:to>
    <xdr:cxnSp macro="_xll.PtreeEvent_ObjectClick">
      <xdr:nvCxnSpPr>
        <xdr:cNvPr id="539" name="PTObj_DBranchDLine_1_36">
          <a:extLst>
            <a:ext uri="{FF2B5EF4-FFF2-40B4-BE49-F238E27FC236}">
              <a16:creationId xmlns:a16="http://schemas.microsoft.com/office/drawing/2014/main" id="{082D914D-47CA-4D16-840C-3286F967CB58}"/>
            </a:ext>
          </a:extLst>
        </xdr:cNvPr>
        <xdr:cNvCxnSpPr/>
      </xdr:nvCxnSpPr>
      <xdr:spPr>
        <a:xfrm>
          <a:off x="7325487" y="1077976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142</xdr:row>
      <xdr:rowOff>177800</xdr:rowOff>
    </xdr:from>
    <xdr:to>
      <xdr:col>6</xdr:col>
      <xdr:colOff>127</xdr:colOff>
      <xdr:row>142</xdr:row>
      <xdr:rowOff>177800</xdr:rowOff>
    </xdr:to>
    <xdr:cxnSp macro="_xll.PtreeEvent_ObjectClick">
      <xdr:nvCxnSpPr>
        <xdr:cNvPr id="532" name="PTObj_DBranchHLine_1_82">
          <a:extLst>
            <a:ext uri="{FF2B5EF4-FFF2-40B4-BE49-F238E27FC236}">
              <a16:creationId xmlns:a16="http://schemas.microsoft.com/office/drawing/2014/main" id="{FEDCF091-EA7B-49FC-8983-024298D7086A}"/>
            </a:ext>
          </a:extLst>
        </xdr:cNvPr>
        <xdr:cNvCxnSpPr/>
      </xdr:nvCxnSpPr>
      <xdr:spPr>
        <a:xfrm>
          <a:off x="9360028" y="129794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138</xdr:row>
      <xdr:rowOff>172720</xdr:rowOff>
    </xdr:from>
    <xdr:to>
      <xdr:col>5</xdr:col>
      <xdr:colOff>238888</xdr:colOff>
      <xdr:row>142</xdr:row>
      <xdr:rowOff>177800</xdr:rowOff>
    </xdr:to>
    <xdr:cxnSp macro="_xll.PtreeEvent_ObjectClick">
      <xdr:nvCxnSpPr>
        <xdr:cNvPr id="531" name="PTObj_DBranchDLine_1_82">
          <a:extLst>
            <a:ext uri="{FF2B5EF4-FFF2-40B4-BE49-F238E27FC236}">
              <a16:creationId xmlns:a16="http://schemas.microsoft.com/office/drawing/2014/main" id="{576CA6CA-C7C2-42A8-B0CE-EB3882DC0FF9}"/>
            </a:ext>
          </a:extLst>
        </xdr:cNvPr>
        <xdr:cNvCxnSpPr/>
      </xdr:nvCxnSpPr>
      <xdr:spPr>
        <a:xfrm>
          <a:off x="9207628" y="122428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140</xdr:row>
      <xdr:rowOff>177800</xdr:rowOff>
    </xdr:from>
    <xdr:to>
      <xdr:col>6</xdr:col>
      <xdr:colOff>127</xdr:colOff>
      <xdr:row>140</xdr:row>
      <xdr:rowOff>177800</xdr:rowOff>
    </xdr:to>
    <xdr:cxnSp macro="_xll.PtreeEvent_ObjectClick">
      <xdr:nvCxnSpPr>
        <xdr:cNvPr id="528" name="PTObj_DBranchHLine_1_81">
          <a:extLst>
            <a:ext uri="{FF2B5EF4-FFF2-40B4-BE49-F238E27FC236}">
              <a16:creationId xmlns:a16="http://schemas.microsoft.com/office/drawing/2014/main" id="{8F0CE4CA-3D70-4B45-929E-3F5E8D2EB745}"/>
            </a:ext>
          </a:extLst>
        </xdr:cNvPr>
        <xdr:cNvCxnSpPr/>
      </xdr:nvCxnSpPr>
      <xdr:spPr>
        <a:xfrm>
          <a:off x="9360028" y="1261364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138</xdr:row>
      <xdr:rowOff>172720</xdr:rowOff>
    </xdr:from>
    <xdr:to>
      <xdr:col>5</xdr:col>
      <xdr:colOff>238888</xdr:colOff>
      <xdr:row>140</xdr:row>
      <xdr:rowOff>177800</xdr:rowOff>
    </xdr:to>
    <xdr:cxnSp macro="_xll.PtreeEvent_ObjectClick">
      <xdr:nvCxnSpPr>
        <xdr:cNvPr id="527" name="PTObj_DBranchDLine_1_81">
          <a:extLst>
            <a:ext uri="{FF2B5EF4-FFF2-40B4-BE49-F238E27FC236}">
              <a16:creationId xmlns:a16="http://schemas.microsoft.com/office/drawing/2014/main" id="{AF086132-C92A-4A7C-9415-BEDC20A9F546}"/>
            </a:ext>
          </a:extLst>
        </xdr:cNvPr>
        <xdr:cNvCxnSpPr/>
      </xdr:nvCxnSpPr>
      <xdr:spPr>
        <a:xfrm>
          <a:off x="9207628" y="1224280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136</xdr:row>
      <xdr:rowOff>177800</xdr:rowOff>
    </xdr:from>
    <xdr:to>
      <xdr:col>6</xdr:col>
      <xdr:colOff>127</xdr:colOff>
      <xdr:row>136</xdr:row>
      <xdr:rowOff>177800</xdr:rowOff>
    </xdr:to>
    <xdr:cxnSp macro="_xll.PtreeEvent_ObjectClick">
      <xdr:nvCxnSpPr>
        <xdr:cNvPr id="524" name="PTObj_DBranchHLine_1_80">
          <a:extLst>
            <a:ext uri="{FF2B5EF4-FFF2-40B4-BE49-F238E27FC236}">
              <a16:creationId xmlns:a16="http://schemas.microsoft.com/office/drawing/2014/main" id="{6ED6075F-61BA-442F-B30D-66E34B9C86D8}"/>
            </a:ext>
          </a:extLst>
        </xdr:cNvPr>
        <xdr:cNvCxnSpPr/>
      </xdr:nvCxnSpPr>
      <xdr:spPr>
        <a:xfrm>
          <a:off x="9360028" y="118821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136</xdr:row>
      <xdr:rowOff>177800</xdr:rowOff>
    </xdr:from>
    <xdr:to>
      <xdr:col>5</xdr:col>
      <xdr:colOff>238888</xdr:colOff>
      <xdr:row>138</xdr:row>
      <xdr:rowOff>172720</xdr:rowOff>
    </xdr:to>
    <xdr:cxnSp macro="_xll.PtreeEvent_ObjectClick">
      <xdr:nvCxnSpPr>
        <xdr:cNvPr id="523" name="PTObj_DBranchDLine_1_80">
          <a:extLst>
            <a:ext uri="{FF2B5EF4-FFF2-40B4-BE49-F238E27FC236}">
              <a16:creationId xmlns:a16="http://schemas.microsoft.com/office/drawing/2014/main" id="{E5C27317-B58C-465F-A174-0597586FB597}"/>
            </a:ext>
          </a:extLst>
        </xdr:cNvPr>
        <xdr:cNvCxnSpPr/>
      </xdr:nvCxnSpPr>
      <xdr:spPr>
        <a:xfrm flipV="1">
          <a:off x="9207628" y="1188212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138</xdr:row>
      <xdr:rowOff>177800</xdr:rowOff>
    </xdr:from>
    <xdr:to>
      <xdr:col>5</xdr:col>
      <xdr:colOff>127</xdr:colOff>
      <xdr:row>138</xdr:row>
      <xdr:rowOff>177800</xdr:rowOff>
    </xdr:to>
    <xdr:cxnSp macro="_xll.PtreeEvent_ObjectClick">
      <xdr:nvCxnSpPr>
        <xdr:cNvPr id="520" name="PTObj_DBranchHLine_1_33">
          <a:extLst>
            <a:ext uri="{FF2B5EF4-FFF2-40B4-BE49-F238E27FC236}">
              <a16:creationId xmlns:a16="http://schemas.microsoft.com/office/drawing/2014/main" id="{23AB2525-7328-4312-9D7F-0C266E6EA0C4}"/>
            </a:ext>
          </a:extLst>
        </xdr:cNvPr>
        <xdr:cNvCxnSpPr/>
      </xdr:nvCxnSpPr>
      <xdr:spPr>
        <a:xfrm>
          <a:off x="7477887" y="1224788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138</xdr:row>
      <xdr:rowOff>177800</xdr:rowOff>
    </xdr:from>
    <xdr:to>
      <xdr:col>4</xdr:col>
      <xdr:colOff>238887</xdr:colOff>
      <xdr:row>144</xdr:row>
      <xdr:rowOff>172720</xdr:rowOff>
    </xdr:to>
    <xdr:cxnSp macro="_xll.PtreeEvent_ObjectClick">
      <xdr:nvCxnSpPr>
        <xdr:cNvPr id="519" name="PTObj_DBranchDLine_1_33">
          <a:extLst>
            <a:ext uri="{FF2B5EF4-FFF2-40B4-BE49-F238E27FC236}">
              <a16:creationId xmlns:a16="http://schemas.microsoft.com/office/drawing/2014/main" id="{76FA6557-1348-4195-BBAA-45CFB4B22F04}"/>
            </a:ext>
          </a:extLst>
        </xdr:cNvPr>
        <xdr:cNvCxnSpPr/>
      </xdr:nvCxnSpPr>
      <xdr:spPr>
        <a:xfrm flipV="1">
          <a:off x="7325487" y="1224788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152</xdr:row>
      <xdr:rowOff>177800</xdr:rowOff>
    </xdr:from>
    <xdr:to>
      <xdr:col>6</xdr:col>
      <xdr:colOff>127</xdr:colOff>
      <xdr:row>152</xdr:row>
      <xdr:rowOff>177800</xdr:rowOff>
    </xdr:to>
    <xdr:cxnSp macro="_xll.PtreeEvent_ObjectClick">
      <xdr:nvCxnSpPr>
        <xdr:cNvPr id="512" name="PTObj_DBranchHLine_1_79">
          <a:extLst>
            <a:ext uri="{FF2B5EF4-FFF2-40B4-BE49-F238E27FC236}">
              <a16:creationId xmlns:a16="http://schemas.microsoft.com/office/drawing/2014/main" id="{3BAC03F2-1BBB-4B29-8883-F7C449616066}"/>
            </a:ext>
          </a:extLst>
        </xdr:cNvPr>
        <xdr:cNvCxnSpPr/>
      </xdr:nvCxnSpPr>
      <xdr:spPr>
        <a:xfrm>
          <a:off x="9360028" y="137109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148</xdr:row>
      <xdr:rowOff>172720</xdr:rowOff>
    </xdr:from>
    <xdr:to>
      <xdr:col>5</xdr:col>
      <xdr:colOff>238888</xdr:colOff>
      <xdr:row>152</xdr:row>
      <xdr:rowOff>177800</xdr:rowOff>
    </xdr:to>
    <xdr:cxnSp macro="_xll.PtreeEvent_ObjectClick">
      <xdr:nvCxnSpPr>
        <xdr:cNvPr id="511" name="PTObj_DBranchDLine_1_79">
          <a:extLst>
            <a:ext uri="{FF2B5EF4-FFF2-40B4-BE49-F238E27FC236}">
              <a16:creationId xmlns:a16="http://schemas.microsoft.com/office/drawing/2014/main" id="{F4FB7670-8413-4AF5-8B67-E82040F07025}"/>
            </a:ext>
          </a:extLst>
        </xdr:cNvPr>
        <xdr:cNvCxnSpPr/>
      </xdr:nvCxnSpPr>
      <xdr:spPr>
        <a:xfrm>
          <a:off x="9207628" y="1297432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150</xdr:row>
      <xdr:rowOff>177801</xdr:rowOff>
    </xdr:from>
    <xdr:to>
      <xdr:col>6</xdr:col>
      <xdr:colOff>127</xdr:colOff>
      <xdr:row>150</xdr:row>
      <xdr:rowOff>177801</xdr:rowOff>
    </xdr:to>
    <xdr:cxnSp macro="_xll.PtreeEvent_ObjectClick">
      <xdr:nvCxnSpPr>
        <xdr:cNvPr id="508" name="PTObj_DBranchHLine_1_78">
          <a:extLst>
            <a:ext uri="{FF2B5EF4-FFF2-40B4-BE49-F238E27FC236}">
              <a16:creationId xmlns:a16="http://schemas.microsoft.com/office/drawing/2014/main" id="{9634863E-1949-4F1D-B67B-E535F9D3B0BA}"/>
            </a:ext>
          </a:extLst>
        </xdr:cNvPr>
        <xdr:cNvCxnSpPr/>
      </xdr:nvCxnSpPr>
      <xdr:spPr>
        <a:xfrm>
          <a:off x="9360028" y="13345161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148</xdr:row>
      <xdr:rowOff>172720</xdr:rowOff>
    </xdr:from>
    <xdr:to>
      <xdr:col>5</xdr:col>
      <xdr:colOff>238888</xdr:colOff>
      <xdr:row>150</xdr:row>
      <xdr:rowOff>177801</xdr:rowOff>
    </xdr:to>
    <xdr:cxnSp macro="_xll.PtreeEvent_ObjectClick">
      <xdr:nvCxnSpPr>
        <xdr:cNvPr id="507" name="PTObj_DBranchDLine_1_78">
          <a:extLst>
            <a:ext uri="{FF2B5EF4-FFF2-40B4-BE49-F238E27FC236}">
              <a16:creationId xmlns:a16="http://schemas.microsoft.com/office/drawing/2014/main" id="{E4030C2A-7138-47FF-9595-FD2345823326}"/>
            </a:ext>
          </a:extLst>
        </xdr:cNvPr>
        <xdr:cNvCxnSpPr/>
      </xdr:nvCxnSpPr>
      <xdr:spPr>
        <a:xfrm>
          <a:off x="9207628" y="12974320"/>
          <a:ext cx="152400" cy="370841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146</xdr:row>
      <xdr:rowOff>177800</xdr:rowOff>
    </xdr:from>
    <xdr:to>
      <xdr:col>6</xdr:col>
      <xdr:colOff>127</xdr:colOff>
      <xdr:row>146</xdr:row>
      <xdr:rowOff>177800</xdr:rowOff>
    </xdr:to>
    <xdr:cxnSp macro="_xll.PtreeEvent_ObjectClick">
      <xdr:nvCxnSpPr>
        <xdr:cNvPr id="504" name="PTObj_DBranchHLine_1_77">
          <a:extLst>
            <a:ext uri="{FF2B5EF4-FFF2-40B4-BE49-F238E27FC236}">
              <a16:creationId xmlns:a16="http://schemas.microsoft.com/office/drawing/2014/main" id="{136E44F2-D20E-40CB-AFAD-B43A4640C1D4}"/>
            </a:ext>
          </a:extLst>
        </xdr:cNvPr>
        <xdr:cNvCxnSpPr/>
      </xdr:nvCxnSpPr>
      <xdr:spPr>
        <a:xfrm>
          <a:off x="9360028" y="1261364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146</xdr:row>
      <xdr:rowOff>177800</xdr:rowOff>
    </xdr:from>
    <xdr:to>
      <xdr:col>5</xdr:col>
      <xdr:colOff>238888</xdr:colOff>
      <xdr:row>148</xdr:row>
      <xdr:rowOff>172720</xdr:rowOff>
    </xdr:to>
    <xdr:cxnSp macro="_xll.PtreeEvent_ObjectClick">
      <xdr:nvCxnSpPr>
        <xdr:cNvPr id="503" name="PTObj_DBranchDLine_1_77">
          <a:extLst>
            <a:ext uri="{FF2B5EF4-FFF2-40B4-BE49-F238E27FC236}">
              <a16:creationId xmlns:a16="http://schemas.microsoft.com/office/drawing/2014/main" id="{E0390DDE-C629-4248-BA9C-03B48AF92DCB}"/>
            </a:ext>
          </a:extLst>
        </xdr:cNvPr>
        <xdr:cNvCxnSpPr/>
      </xdr:nvCxnSpPr>
      <xdr:spPr>
        <a:xfrm flipV="1">
          <a:off x="9207628" y="1261364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148</xdr:row>
      <xdr:rowOff>177800</xdr:rowOff>
    </xdr:from>
    <xdr:to>
      <xdr:col>5</xdr:col>
      <xdr:colOff>127</xdr:colOff>
      <xdr:row>148</xdr:row>
      <xdr:rowOff>177800</xdr:rowOff>
    </xdr:to>
    <xdr:cxnSp macro="_xll.PtreeEvent_ObjectClick">
      <xdr:nvCxnSpPr>
        <xdr:cNvPr id="500" name="PTObj_DBranchHLine_1_34">
          <a:extLst>
            <a:ext uri="{FF2B5EF4-FFF2-40B4-BE49-F238E27FC236}">
              <a16:creationId xmlns:a16="http://schemas.microsoft.com/office/drawing/2014/main" id="{A3449A7A-9E2D-4BAA-B2C3-16AD772FFBD4}"/>
            </a:ext>
          </a:extLst>
        </xdr:cNvPr>
        <xdr:cNvCxnSpPr/>
      </xdr:nvCxnSpPr>
      <xdr:spPr>
        <a:xfrm>
          <a:off x="7477887" y="1297940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144</xdr:row>
      <xdr:rowOff>172720</xdr:rowOff>
    </xdr:from>
    <xdr:to>
      <xdr:col>4</xdr:col>
      <xdr:colOff>238887</xdr:colOff>
      <xdr:row>148</xdr:row>
      <xdr:rowOff>177800</xdr:rowOff>
    </xdr:to>
    <xdr:cxnSp macro="_xll.PtreeEvent_ObjectClick">
      <xdr:nvCxnSpPr>
        <xdr:cNvPr id="499" name="PTObj_DBranchDLine_1_34">
          <a:extLst>
            <a:ext uri="{FF2B5EF4-FFF2-40B4-BE49-F238E27FC236}">
              <a16:creationId xmlns:a16="http://schemas.microsoft.com/office/drawing/2014/main" id="{A9E96C4E-EC82-4B8C-9996-C203D377F037}"/>
            </a:ext>
          </a:extLst>
        </xdr:cNvPr>
        <xdr:cNvCxnSpPr/>
      </xdr:nvCxnSpPr>
      <xdr:spPr>
        <a:xfrm>
          <a:off x="7325487" y="122428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162</xdr:row>
      <xdr:rowOff>177799</xdr:rowOff>
    </xdr:from>
    <xdr:to>
      <xdr:col>6</xdr:col>
      <xdr:colOff>127</xdr:colOff>
      <xdr:row>162</xdr:row>
      <xdr:rowOff>177799</xdr:rowOff>
    </xdr:to>
    <xdr:cxnSp macro="_xll.PtreeEvent_ObjectClick">
      <xdr:nvCxnSpPr>
        <xdr:cNvPr id="492" name="PTObj_DBranchHLine_1_76">
          <a:extLst>
            <a:ext uri="{FF2B5EF4-FFF2-40B4-BE49-F238E27FC236}">
              <a16:creationId xmlns:a16="http://schemas.microsoft.com/office/drawing/2014/main" id="{471EC198-8E8E-4661-B32A-72144BB35749}"/>
            </a:ext>
          </a:extLst>
        </xdr:cNvPr>
        <xdr:cNvCxnSpPr/>
      </xdr:nvCxnSpPr>
      <xdr:spPr>
        <a:xfrm>
          <a:off x="9360028" y="14442439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158</xdr:row>
      <xdr:rowOff>172721</xdr:rowOff>
    </xdr:from>
    <xdr:to>
      <xdr:col>5</xdr:col>
      <xdr:colOff>238888</xdr:colOff>
      <xdr:row>162</xdr:row>
      <xdr:rowOff>177799</xdr:rowOff>
    </xdr:to>
    <xdr:cxnSp macro="_xll.PtreeEvent_ObjectClick">
      <xdr:nvCxnSpPr>
        <xdr:cNvPr id="491" name="PTObj_DBranchDLine_1_76">
          <a:extLst>
            <a:ext uri="{FF2B5EF4-FFF2-40B4-BE49-F238E27FC236}">
              <a16:creationId xmlns:a16="http://schemas.microsoft.com/office/drawing/2014/main" id="{BE2A1D39-4FC9-40D1-9B10-B6F0D27F235D}"/>
            </a:ext>
          </a:extLst>
        </xdr:cNvPr>
        <xdr:cNvCxnSpPr/>
      </xdr:nvCxnSpPr>
      <xdr:spPr>
        <a:xfrm>
          <a:off x="9207628" y="13705841"/>
          <a:ext cx="152400" cy="736598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160</xdr:row>
      <xdr:rowOff>177800</xdr:rowOff>
    </xdr:from>
    <xdr:to>
      <xdr:col>6</xdr:col>
      <xdr:colOff>127</xdr:colOff>
      <xdr:row>160</xdr:row>
      <xdr:rowOff>177800</xdr:rowOff>
    </xdr:to>
    <xdr:cxnSp macro="_xll.PtreeEvent_ObjectClick">
      <xdr:nvCxnSpPr>
        <xdr:cNvPr id="488" name="PTObj_DBranchHLine_1_75">
          <a:extLst>
            <a:ext uri="{FF2B5EF4-FFF2-40B4-BE49-F238E27FC236}">
              <a16:creationId xmlns:a16="http://schemas.microsoft.com/office/drawing/2014/main" id="{2498FB6A-58F9-4FC0-BAB3-DED664AC25C8}"/>
            </a:ext>
          </a:extLst>
        </xdr:cNvPr>
        <xdr:cNvCxnSpPr/>
      </xdr:nvCxnSpPr>
      <xdr:spPr>
        <a:xfrm>
          <a:off x="9360028" y="140766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158</xdr:row>
      <xdr:rowOff>172721</xdr:rowOff>
    </xdr:from>
    <xdr:to>
      <xdr:col>5</xdr:col>
      <xdr:colOff>238888</xdr:colOff>
      <xdr:row>160</xdr:row>
      <xdr:rowOff>177800</xdr:rowOff>
    </xdr:to>
    <xdr:cxnSp macro="_xll.PtreeEvent_ObjectClick">
      <xdr:nvCxnSpPr>
        <xdr:cNvPr id="487" name="PTObj_DBranchDLine_1_75">
          <a:extLst>
            <a:ext uri="{FF2B5EF4-FFF2-40B4-BE49-F238E27FC236}">
              <a16:creationId xmlns:a16="http://schemas.microsoft.com/office/drawing/2014/main" id="{1A8CEA2C-03C5-4695-93BE-6137F8B38649}"/>
            </a:ext>
          </a:extLst>
        </xdr:cNvPr>
        <xdr:cNvCxnSpPr/>
      </xdr:nvCxnSpPr>
      <xdr:spPr>
        <a:xfrm>
          <a:off x="9207628" y="13705841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156</xdr:row>
      <xdr:rowOff>177801</xdr:rowOff>
    </xdr:from>
    <xdr:to>
      <xdr:col>6</xdr:col>
      <xdr:colOff>127</xdr:colOff>
      <xdr:row>156</xdr:row>
      <xdr:rowOff>177801</xdr:rowOff>
    </xdr:to>
    <xdr:cxnSp macro="_xll.PtreeEvent_ObjectClick">
      <xdr:nvCxnSpPr>
        <xdr:cNvPr id="484" name="PTObj_DBranchHLine_1_74">
          <a:extLst>
            <a:ext uri="{FF2B5EF4-FFF2-40B4-BE49-F238E27FC236}">
              <a16:creationId xmlns:a16="http://schemas.microsoft.com/office/drawing/2014/main" id="{714BAFCF-BC23-4D76-A634-B7B6E8064DD2}"/>
            </a:ext>
          </a:extLst>
        </xdr:cNvPr>
        <xdr:cNvCxnSpPr/>
      </xdr:nvCxnSpPr>
      <xdr:spPr>
        <a:xfrm>
          <a:off x="9360028" y="13345161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156</xdr:row>
      <xdr:rowOff>177801</xdr:rowOff>
    </xdr:from>
    <xdr:to>
      <xdr:col>5</xdr:col>
      <xdr:colOff>238888</xdr:colOff>
      <xdr:row>158</xdr:row>
      <xdr:rowOff>172721</xdr:rowOff>
    </xdr:to>
    <xdr:cxnSp macro="_xll.PtreeEvent_ObjectClick">
      <xdr:nvCxnSpPr>
        <xdr:cNvPr id="483" name="PTObj_DBranchDLine_1_74">
          <a:extLst>
            <a:ext uri="{FF2B5EF4-FFF2-40B4-BE49-F238E27FC236}">
              <a16:creationId xmlns:a16="http://schemas.microsoft.com/office/drawing/2014/main" id="{1279232F-7FF9-4E2B-9F16-2FF6940E545C}"/>
            </a:ext>
          </a:extLst>
        </xdr:cNvPr>
        <xdr:cNvCxnSpPr/>
      </xdr:nvCxnSpPr>
      <xdr:spPr>
        <a:xfrm flipV="1">
          <a:off x="9207628" y="13345161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158</xdr:row>
      <xdr:rowOff>177800</xdr:rowOff>
    </xdr:from>
    <xdr:to>
      <xdr:col>5</xdr:col>
      <xdr:colOff>127</xdr:colOff>
      <xdr:row>158</xdr:row>
      <xdr:rowOff>177800</xdr:rowOff>
    </xdr:to>
    <xdr:cxnSp macro="_xll.PtreeEvent_ObjectClick">
      <xdr:nvCxnSpPr>
        <xdr:cNvPr id="480" name="PTObj_DBranchHLine_1_31">
          <a:extLst>
            <a:ext uri="{FF2B5EF4-FFF2-40B4-BE49-F238E27FC236}">
              <a16:creationId xmlns:a16="http://schemas.microsoft.com/office/drawing/2014/main" id="{668AB77A-7CDE-4965-9991-2FEF7F9A5804}"/>
            </a:ext>
          </a:extLst>
        </xdr:cNvPr>
        <xdr:cNvCxnSpPr/>
      </xdr:nvCxnSpPr>
      <xdr:spPr>
        <a:xfrm>
          <a:off x="7477887" y="1371092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158</xdr:row>
      <xdr:rowOff>177800</xdr:rowOff>
    </xdr:from>
    <xdr:to>
      <xdr:col>4</xdr:col>
      <xdr:colOff>238887</xdr:colOff>
      <xdr:row>164</xdr:row>
      <xdr:rowOff>172721</xdr:rowOff>
    </xdr:to>
    <xdr:cxnSp macro="_xll.PtreeEvent_ObjectClick">
      <xdr:nvCxnSpPr>
        <xdr:cNvPr id="479" name="PTObj_DBranchDLine_1_31">
          <a:extLst>
            <a:ext uri="{FF2B5EF4-FFF2-40B4-BE49-F238E27FC236}">
              <a16:creationId xmlns:a16="http://schemas.microsoft.com/office/drawing/2014/main" id="{5789A91B-BD28-4DB3-A8F2-3B6D24EE32F4}"/>
            </a:ext>
          </a:extLst>
        </xdr:cNvPr>
        <xdr:cNvCxnSpPr/>
      </xdr:nvCxnSpPr>
      <xdr:spPr>
        <a:xfrm flipV="1">
          <a:off x="7325487" y="13710920"/>
          <a:ext cx="152400" cy="1092201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172</xdr:row>
      <xdr:rowOff>177801</xdr:rowOff>
    </xdr:from>
    <xdr:to>
      <xdr:col>6</xdr:col>
      <xdr:colOff>127</xdr:colOff>
      <xdr:row>172</xdr:row>
      <xdr:rowOff>177801</xdr:rowOff>
    </xdr:to>
    <xdr:cxnSp macro="_xll.PtreeEvent_ObjectClick">
      <xdr:nvCxnSpPr>
        <xdr:cNvPr id="472" name="PTObj_DBranchHLine_1_73">
          <a:extLst>
            <a:ext uri="{FF2B5EF4-FFF2-40B4-BE49-F238E27FC236}">
              <a16:creationId xmlns:a16="http://schemas.microsoft.com/office/drawing/2014/main" id="{CAAB54B7-DB43-4FBB-856F-B5DF6D0E64BE}"/>
            </a:ext>
          </a:extLst>
        </xdr:cNvPr>
        <xdr:cNvCxnSpPr/>
      </xdr:nvCxnSpPr>
      <xdr:spPr>
        <a:xfrm>
          <a:off x="9360028" y="15173961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168</xdr:row>
      <xdr:rowOff>172721</xdr:rowOff>
    </xdr:from>
    <xdr:to>
      <xdr:col>5</xdr:col>
      <xdr:colOff>238888</xdr:colOff>
      <xdr:row>172</xdr:row>
      <xdr:rowOff>177801</xdr:rowOff>
    </xdr:to>
    <xdr:cxnSp macro="_xll.PtreeEvent_ObjectClick">
      <xdr:nvCxnSpPr>
        <xdr:cNvPr id="471" name="PTObj_DBranchDLine_1_73">
          <a:extLst>
            <a:ext uri="{FF2B5EF4-FFF2-40B4-BE49-F238E27FC236}">
              <a16:creationId xmlns:a16="http://schemas.microsoft.com/office/drawing/2014/main" id="{A4FB801B-1912-4C1E-B10B-EF6FF6EB1042}"/>
            </a:ext>
          </a:extLst>
        </xdr:cNvPr>
        <xdr:cNvCxnSpPr/>
      </xdr:nvCxnSpPr>
      <xdr:spPr>
        <a:xfrm>
          <a:off x="9207628" y="14437361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170</xdr:row>
      <xdr:rowOff>177800</xdr:rowOff>
    </xdr:from>
    <xdr:to>
      <xdr:col>6</xdr:col>
      <xdr:colOff>127</xdr:colOff>
      <xdr:row>170</xdr:row>
      <xdr:rowOff>177800</xdr:rowOff>
    </xdr:to>
    <xdr:cxnSp macro="_xll.PtreeEvent_ObjectClick">
      <xdr:nvCxnSpPr>
        <xdr:cNvPr id="468" name="PTObj_DBranchHLine_1_72">
          <a:extLst>
            <a:ext uri="{FF2B5EF4-FFF2-40B4-BE49-F238E27FC236}">
              <a16:creationId xmlns:a16="http://schemas.microsoft.com/office/drawing/2014/main" id="{AE0A04A9-BB99-4F36-97E9-78AC5DF9CAC4}"/>
            </a:ext>
          </a:extLst>
        </xdr:cNvPr>
        <xdr:cNvCxnSpPr/>
      </xdr:nvCxnSpPr>
      <xdr:spPr>
        <a:xfrm>
          <a:off x="9360028" y="148082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168</xdr:row>
      <xdr:rowOff>172721</xdr:rowOff>
    </xdr:from>
    <xdr:to>
      <xdr:col>5</xdr:col>
      <xdr:colOff>238888</xdr:colOff>
      <xdr:row>170</xdr:row>
      <xdr:rowOff>177800</xdr:rowOff>
    </xdr:to>
    <xdr:cxnSp macro="_xll.PtreeEvent_ObjectClick">
      <xdr:nvCxnSpPr>
        <xdr:cNvPr id="467" name="PTObj_DBranchDLine_1_72">
          <a:extLst>
            <a:ext uri="{FF2B5EF4-FFF2-40B4-BE49-F238E27FC236}">
              <a16:creationId xmlns:a16="http://schemas.microsoft.com/office/drawing/2014/main" id="{F62B3AE9-D90B-48DC-881E-BC780CF24758}"/>
            </a:ext>
          </a:extLst>
        </xdr:cNvPr>
        <xdr:cNvCxnSpPr/>
      </xdr:nvCxnSpPr>
      <xdr:spPr>
        <a:xfrm>
          <a:off x="9207628" y="14437361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166</xdr:row>
      <xdr:rowOff>177800</xdr:rowOff>
    </xdr:from>
    <xdr:to>
      <xdr:col>6</xdr:col>
      <xdr:colOff>127</xdr:colOff>
      <xdr:row>166</xdr:row>
      <xdr:rowOff>177800</xdr:rowOff>
    </xdr:to>
    <xdr:cxnSp macro="_xll.PtreeEvent_ObjectClick">
      <xdr:nvCxnSpPr>
        <xdr:cNvPr id="464" name="PTObj_DBranchHLine_1_71">
          <a:extLst>
            <a:ext uri="{FF2B5EF4-FFF2-40B4-BE49-F238E27FC236}">
              <a16:creationId xmlns:a16="http://schemas.microsoft.com/office/drawing/2014/main" id="{390B3075-0BB4-4C03-B1FC-490281002B7B}"/>
            </a:ext>
          </a:extLst>
        </xdr:cNvPr>
        <xdr:cNvCxnSpPr/>
      </xdr:nvCxnSpPr>
      <xdr:spPr>
        <a:xfrm>
          <a:off x="9360028" y="140766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166</xdr:row>
      <xdr:rowOff>177800</xdr:rowOff>
    </xdr:from>
    <xdr:to>
      <xdr:col>5</xdr:col>
      <xdr:colOff>238888</xdr:colOff>
      <xdr:row>168</xdr:row>
      <xdr:rowOff>172721</xdr:rowOff>
    </xdr:to>
    <xdr:cxnSp macro="_xll.PtreeEvent_ObjectClick">
      <xdr:nvCxnSpPr>
        <xdr:cNvPr id="463" name="PTObj_DBranchDLine_1_71">
          <a:extLst>
            <a:ext uri="{FF2B5EF4-FFF2-40B4-BE49-F238E27FC236}">
              <a16:creationId xmlns:a16="http://schemas.microsoft.com/office/drawing/2014/main" id="{9FF75ECA-A431-4CA2-9255-19A96CB6CBB8}"/>
            </a:ext>
          </a:extLst>
        </xdr:cNvPr>
        <xdr:cNvCxnSpPr/>
      </xdr:nvCxnSpPr>
      <xdr:spPr>
        <a:xfrm flipV="1">
          <a:off x="9207628" y="14076680"/>
          <a:ext cx="152400" cy="360681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168</xdr:row>
      <xdr:rowOff>177799</xdr:rowOff>
    </xdr:from>
    <xdr:to>
      <xdr:col>5</xdr:col>
      <xdr:colOff>127</xdr:colOff>
      <xdr:row>168</xdr:row>
      <xdr:rowOff>177799</xdr:rowOff>
    </xdr:to>
    <xdr:cxnSp macro="_xll.PtreeEvent_ObjectClick">
      <xdr:nvCxnSpPr>
        <xdr:cNvPr id="460" name="PTObj_DBranchHLine_1_32">
          <a:extLst>
            <a:ext uri="{FF2B5EF4-FFF2-40B4-BE49-F238E27FC236}">
              <a16:creationId xmlns:a16="http://schemas.microsoft.com/office/drawing/2014/main" id="{E0A722E1-D2E6-41D0-B323-9EFB1089F217}"/>
            </a:ext>
          </a:extLst>
        </xdr:cNvPr>
        <xdr:cNvCxnSpPr/>
      </xdr:nvCxnSpPr>
      <xdr:spPr>
        <a:xfrm>
          <a:off x="7477887" y="14442439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164</xdr:row>
      <xdr:rowOff>172721</xdr:rowOff>
    </xdr:from>
    <xdr:to>
      <xdr:col>4</xdr:col>
      <xdr:colOff>238887</xdr:colOff>
      <xdr:row>168</xdr:row>
      <xdr:rowOff>177799</xdr:rowOff>
    </xdr:to>
    <xdr:cxnSp macro="_xll.PtreeEvent_ObjectClick">
      <xdr:nvCxnSpPr>
        <xdr:cNvPr id="459" name="PTObj_DBranchDLine_1_32">
          <a:extLst>
            <a:ext uri="{FF2B5EF4-FFF2-40B4-BE49-F238E27FC236}">
              <a16:creationId xmlns:a16="http://schemas.microsoft.com/office/drawing/2014/main" id="{FA3F48CB-7770-4063-B962-C258C318418F}"/>
            </a:ext>
          </a:extLst>
        </xdr:cNvPr>
        <xdr:cNvCxnSpPr/>
      </xdr:nvCxnSpPr>
      <xdr:spPr>
        <a:xfrm>
          <a:off x="7325487" y="13705841"/>
          <a:ext cx="152400" cy="736598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180</xdr:row>
      <xdr:rowOff>177800</xdr:rowOff>
    </xdr:from>
    <xdr:to>
      <xdr:col>6</xdr:col>
      <xdr:colOff>127</xdr:colOff>
      <xdr:row>180</xdr:row>
      <xdr:rowOff>177800</xdr:rowOff>
    </xdr:to>
    <xdr:cxnSp macro="_xll.PtreeEvent_ObjectClick">
      <xdr:nvCxnSpPr>
        <xdr:cNvPr id="452" name="PTObj_DBranchHLine_1_70">
          <a:extLst>
            <a:ext uri="{FF2B5EF4-FFF2-40B4-BE49-F238E27FC236}">
              <a16:creationId xmlns:a16="http://schemas.microsoft.com/office/drawing/2014/main" id="{6ED0D25E-0378-4AFD-A242-86E39DC32A5C}"/>
            </a:ext>
          </a:extLst>
        </xdr:cNvPr>
        <xdr:cNvCxnSpPr/>
      </xdr:nvCxnSpPr>
      <xdr:spPr>
        <a:xfrm>
          <a:off x="9360028" y="155397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176</xdr:row>
      <xdr:rowOff>172721</xdr:rowOff>
    </xdr:from>
    <xdr:to>
      <xdr:col>5</xdr:col>
      <xdr:colOff>238888</xdr:colOff>
      <xdr:row>180</xdr:row>
      <xdr:rowOff>177800</xdr:rowOff>
    </xdr:to>
    <xdr:cxnSp macro="_xll.PtreeEvent_ObjectClick">
      <xdr:nvCxnSpPr>
        <xdr:cNvPr id="451" name="PTObj_DBranchDLine_1_70">
          <a:extLst>
            <a:ext uri="{FF2B5EF4-FFF2-40B4-BE49-F238E27FC236}">
              <a16:creationId xmlns:a16="http://schemas.microsoft.com/office/drawing/2014/main" id="{113802F1-8E27-4EB7-B789-B9275D287386}"/>
            </a:ext>
          </a:extLst>
        </xdr:cNvPr>
        <xdr:cNvCxnSpPr/>
      </xdr:nvCxnSpPr>
      <xdr:spPr>
        <a:xfrm>
          <a:off x="9207628" y="14803121"/>
          <a:ext cx="152400" cy="73659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178</xdr:row>
      <xdr:rowOff>177801</xdr:rowOff>
    </xdr:from>
    <xdr:to>
      <xdr:col>6</xdr:col>
      <xdr:colOff>127</xdr:colOff>
      <xdr:row>178</xdr:row>
      <xdr:rowOff>177801</xdr:rowOff>
    </xdr:to>
    <xdr:cxnSp macro="_xll.PtreeEvent_ObjectClick">
      <xdr:nvCxnSpPr>
        <xdr:cNvPr id="448" name="PTObj_DBranchHLine_1_69">
          <a:extLst>
            <a:ext uri="{FF2B5EF4-FFF2-40B4-BE49-F238E27FC236}">
              <a16:creationId xmlns:a16="http://schemas.microsoft.com/office/drawing/2014/main" id="{FCE2A0CB-539F-4411-B8CC-FDA57A7311CB}"/>
            </a:ext>
          </a:extLst>
        </xdr:cNvPr>
        <xdr:cNvCxnSpPr/>
      </xdr:nvCxnSpPr>
      <xdr:spPr>
        <a:xfrm>
          <a:off x="9360028" y="15173961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176</xdr:row>
      <xdr:rowOff>172721</xdr:rowOff>
    </xdr:from>
    <xdr:to>
      <xdr:col>5</xdr:col>
      <xdr:colOff>238888</xdr:colOff>
      <xdr:row>178</xdr:row>
      <xdr:rowOff>177801</xdr:rowOff>
    </xdr:to>
    <xdr:cxnSp macro="_xll.PtreeEvent_ObjectClick">
      <xdr:nvCxnSpPr>
        <xdr:cNvPr id="447" name="PTObj_DBranchDLine_1_69">
          <a:extLst>
            <a:ext uri="{FF2B5EF4-FFF2-40B4-BE49-F238E27FC236}">
              <a16:creationId xmlns:a16="http://schemas.microsoft.com/office/drawing/2014/main" id="{4DF5116D-0B1E-455D-B9A8-A21B03209ED5}"/>
            </a:ext>
          </a:extLst>
        </xdr:cNvPr>
        <xdr:cNvCxnSpPr/>
      </xdr:nvCxnSpPr>
      <xdr:spPr>
        <a:xfrm>
          <a:off x="9207628" y="14803121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174</xdr:row>
      <xdr:rowOff>177799</xdr:rowOff>
    </xdr:from>
    <xdr:to>
      <xdr:col>6</xdr:col>
      <xdr:colOff>127</xdr:colOff>
      <xdr:row>174</xdr:row>
      <xdr:rowOff>177799</xdr:rowOff>
    </xdr:to>
    <xdr:cxnSp macro="_xll.PtreeEvent_ObjectClick">
      <xdr:nvCxnSpPr>
        <xdr:cNvPr id="444" name="PTObj_DBranchHLine_1_68">
          <a:extLst>
            <a:ext uri="{FF2B5EF4-FFF2-40B4-BE49-F238E27FC236}">
              <a16:creationId xmlns:a16="http://schemas.microsoft.com/office/drawing/2014/main" id="{4C21DA8D-9F0F-409E-A2A1-819B11E108B0}"/>
            </a:ext>
          </a:extLst>
        </xdr:cNvPr>
        <xdr:cNvCxnSpPr/>
      </xdr:nvCxnSpPr>
      <xdr:spPr>
        <a:xfrm>
          <a:off x="9360028" y="14442439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174</xdr:row>
      <xdr:rowOff>177799</xdr:rowOff>
    </xdr:from>
    <xdr:to>
      <xdr:col>5</xdr:col>
      <xdr:colOff>238888</xdr:colOff>
      <xdr:row>176</xdr:row>
      <xdr:rowOff>172721</xdr:rowOff>
    </xdr:to>
    <xdr:cxnSp macro="_xll.PtreeEvent_ObjectClick">
      <xdr:nvCxnSpPr>
        <xdr:cNvPr id="443" name="PTObj_DBranchDLine_1_68">
          <a:extLst>
            <a:ext uri="{FF2B5EF4-FFF2-40B4-BE49-F238E27FC236}">
              <a16:creationId xmlns:a16="http://schemas.microsoft.com/office/drawing/2014/main" id="{68E94A93-E2D4-42A9-92D3-8D0733C3767D}"/>
            </a:ext>
          </a:extLst>
        </xdr:cNvPr>
        <xdr:cNvCxnSpPr/>
      </xdr:nvCxnSpPr>
      <xdr:spPr>
        <a:xfrm flipV="1">
          <a:off x="9207628" y="14442439"/>
          <a:ext cx="152400" cy="360682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176</xdr:row>
      <xdr:rowOff>177800</xdr:rowOff>
    </xdr:from>
    <xdr:to>
      <xdr:col>5</xdr:col>
      <xdr:colOff>127</xdr:colOff>
      <xdr:row>176</xdr:row>
      <xdr:rowOff>177800</xdr:rowOff>
    </xdr:to>
    <xdr:cxnSp macro="_xll.PtreeEvent_ObjectClick">
      <xdr:nvCxnSpPr>
        <xdr:cNvPr id="440" name="PTObj_DBranchHLine_1_29">
          <a:extLst>
            <a:ext uri="{FF2B5EF4-FFF2-40B4-BE49-F238E27FC236}">
              <a16:creationId xmlns:a16="http://schemas.microsoft.com/office/drawing/2014/main" id="{CC6C09F4-C94D-43DD-965B-1FC11B1D754A}"/>
            </a:ext>
          </a:extLst>
        </xdr:cNvPr>
        <xdr:cNvCxnSpPr/>
      </xdr:nvCxnSpPr>
      <xdr:spPr>
        <a:xfrm>
          <a:off x="7477887" y="1480820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176</xdr:row>
      <xdr:rowOff>177800</xdr:rowOff>
    </xdr:from>
    <xdr:to>
      <xdr:col>4</xdr:col>
      <xdr:colOff>238887</xdr:colOff>
      <xdr:row>182</xdr:row>
      <xdr:rowOff>172720</xdr:rowOff>
    </xdr:to>
    <xdr:cxnSp macro="_xll.PtreeEvent_ObjectClick">
      <xdr:nvCxnSpPr>
        <xdr:cNvPr id="439" name="PTObj_DBranchDLine_1_29">
          <a:extLst>
            <a:ext uri="{FF2B5EF4-FFF2-40B4-BE49-F238E27FC236}">
              <a16:creationId xmlns:a16="http://schemas.microsoft.com/office/drawing/2014/main" id="{F72D418B-30D0-4F6D-BF5A-5BA12CD09056}"/>
            </a:ext>
          </a:extLst>
        </xdr:cNvPr>
        <xdr:cNvCxnSpPr/>
      </xdr:nvCxnSpPr>
      <xdr:spPr>
        <a:xfrm flipV="1">
          <a:off x="7325487" y="1480820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190</xdr:row>
      <xdr:rowOff>177799</xdr:rowOff>
    </xdr:from>
    <xdr:to>
      <xdr:col>6</xdr:col>
      <xdr:colOff>127</xdr:colOff>
      <xdr:row>190</xdr:row>
      <xdr:rowOff>177799</xdr:rowOff>
    </xdr:to>
    <xdr:cxnSp macro="_xll.PtreeEvent_ObjectClick">
      <xdr:nvCxnSpPr>
        <xdr:cNvPr id="432" name="PTObj_DBranchHLine_1_67">
          <a:extLst>
            <a:ext uri="{FF2B5EF4-FFF2-40B4-BE49-F238E27FC236}">
              <a16:creationId xmlns:a16="http://schemas.microsoft.com/office/drawing/2014/main" id="{749831D8-BF9E-4189-A81A-C456F37FA94F}"/>
            </a:ext>
          </a:extLst>
        </xdr:cNvPr>
        <xdr:cNvCxnSpPr/>
      </xdr:nvCxnSpPr>
      <xdr:spPr>
        <a:xfrm>
          <a:off x="9360028" y="16271239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186</xdr:row>
      <xdr:rowOff>172721</xdr:rowOff>
    </xdr:from>
    <xdr:to>
      <xdr:col>5</xdr:col>
      <xdr:colOff>238888</xdr:colOff>
      <xdr:row>190</xdr:row>
      <xdr:rowOff>177799</xdr:rowOff>
    </xdr:to>
    <xdr:cxnSp macro="_xll.PtreeEvent_ObjectClick">
      <xdr:nvCxnSpPr>
        <xdr:cNvPr id="431" name="PTObj_DBranchDLine_1_67">
          <a:extLst>
            <a:ext uri="{FF2B5EF4-FFF2-40B4-BE49-F238E27FC236}">
              <a16:creationId xmlns:a16="http://schemas.microsoft.com/office/drawing/2014/main" id="{972A16F5-25E0-45B5-8A5E-BB372BFD40BF}"/>
            </a:ext>
          </a:extLst>
        </xdr:cNvPr>
        <xdr:cNvCxnSpPr/>
      </xdr:nvCxnSpPr>
      <xdr:spPr>
        <a:xfrm>
          <a:off x="9207628" y="15534641"/>
          <a:ext cx="152400" cy="736598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188</xdr:row>
      <xdr:rowOff>177800</xdr:rowOff>
    </xdr:from>
    <xdr:to>
      <xdr:col>6</xdr:col>
      <xdr:colOff>127</xdr:colOff>
      <xdr:row>188</xdr:row>
      <xdr:rowOff>177800</xdr:rowOff>
    </xdr:to>
    <xdr:cxnSp macro="_xll.PtreeEvent_ObjectClick">
      <xdr:nvCxnSpPr>
        <xdr:cNvPr id="428" name="PTObj_DBranchHLine_1_66">
          <a:extLst>
            <a:ext uri="{FF2B5EF4-FFF2-40B4-BE49-F238E27FC236}">
              <a16:creationId xmlns:a16="http://schemas.microsoft.com/office/drawing/2014/main" id="{2C54885C-6938-4D21-9938-37F1F600D8C4}"/>
            </a:ext>
          </a:extLst>
        </xdr:cNvPr>
        <xdr:cNvCxnSpPr/>
      </xdr:nvCxnSpPr>
      <xdr:spPr>
        <a:xfrm>
          <a:off x="9360028" y="159054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186</xdr:row>
      <xdr:rowOff>172721</xdr:rowOff>
    </xdr:from>
    <xdr:to>
      <xdr:col>5</xdr:col>
      <xdr:colOff>238888</xdr:colOff>
      <xdr:row>188</xdr:row>
      <xdr:rowOff>177800</xdr:rowOff>
    </xdr:to>
    <xdr:cxnSp macro="_xll.PtreeEvent_ObjectClick">
      <xdr:nvCxnSpPr>
        <xdr:cNvPr id="427" name="PTObj_DBranchDLine_1_66">
          <a:extLst>
            <a:ext uri="{FF2B5EF4-FFF2-40B4-BE49-F238E27FC236}">
              <a16:creationId xmlns:a16="http://schemas.microsoft.com/office/drawing/2014/main" id="{D44D7752-3991-4AEA-846F-EA8C9B83E528}"/>
            </a:ext>
          </a:extLst>
        </xdr:cNvPr>
        <xdr:cNvCxnSpPr/>
      </xdr:nvCxnSpPr>
      <xdr:spPr>
        <a:xfrm>
          <a:off x="9207628" y="15534641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184</xdr:row>
      <xdr:rowOff>177801</xdr:rowOff>
    </xdr:from>
    <xdr:to>
      <xdr:col>6</xdr:col>
      <xdr:colOff>127</xdr:colOff>
      <xdr:row>184</xdr:row>
      <xdr:rowOff>177801</xdr:rowOff>
    </xdr:to>
    <xdr:cxnSp macro="_xll.PtreeEvent_ObjectClick">
      <xdr:nvCxnSpPr>
        <xdr:cNvPr id="424" name="PTObj_DBranchHLine_1_65">
          <a:extLst>
            <a:ext uri="{FF2B5EF4-FFF2-40B4-BE49-F238E27FC236}">
              <a16:creationId xmlns:a16="http://schemas.microsoft.com/office/drawing/2014/main" id="{403A9CA8-980D-44F1-BEF6-080864D12720}"/>
            </a:ext>
          </a:extLst>
        </xdr:cNvPr>
        <xdr:cNvCxnSpPr/>
      </xdr:nvCxnSpPr>
      <xdr:spPr>
        <a:xfrm>
          <a:off x="9360028" y="15173961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184</xdr:row>
      <xdr:rowOff>177801</xdr:rowOff>
    </xdr:from>
    <xdr:to>
      <xdr:col>5</xdr:col>
      <xdr:colOff>238888</xdr:colOff>
      <xdr:row>186</xdr:row>
      <xdr:rowOff>172721</xdr:rowOff>
    </xdr:to>
    <xdr:cxnSp macro="_xll.PtreeEvent_ObjectClick">
      <xdr:nvCxnSpPr>
        <xdr:cNvPr id="423" name="PTObj_DBranchDLine_1_65">
          <a:extLst>
            <a:ext uri="{FF2B5EF4-FFF2-40B4-BE49-F238E27FC236}">
              <a16:creationId xmlns:a16="http://schemas.microsoft.com/office/drawing/2014/main" id="{0C182B3D-D10E-4C2F-8A68-602CE4DD6726}"/>
            </a:ext>
          </a:extLst>
        </xdr:cNvPr>
        <xdr:cNvCxnSpPr/>
      </xdr:nvCxnSpPr>
      <xdr:spPr>
        <a:xfrm flipV="1">
          <a:off x="9207628" y="15173961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186</xdr:row>
      <xdr:rowOff>177800</xdr:rowOff>
    </xdr:from>
    <xdr:to>
      <xdr:col>5</xdr:col>
      <xdr:colOff>127</xdr:colOff>
      <xdr:row>186</xdr:row>
      <xdr:rowOff>177800</xdr:rowOff>
    </xdr:to>
    <xdr:cxnSp macro="_xll.PtreeEvent_ObjectClick">
      <xdr:nvCxnSpPr>
        <xdr:cNvPr id="420" name="PTObj_DBranchHLine_1_30">
          <a:extLst>
            <a:ext uri="{FF2B5EF4-FFF2-40B4-BE49-F238E27FC236}">
              <a16:creationId xmlns:a16="http://schemas.microsoft.com/office/drawing/2014/main" id="{DAC441FE-110C-49C3-AEC4-857D2D8C81F1}"/>
            </a:ext>
          </a:extLst>
        </xdr:cNvPr>
        <xdr:cNvCxnSpPr/>
      </xdr:nvCxnSpPr>
      <xdr:spPr>
        <a:xfrm>
          <a:off x="7477887" y="1553972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182</xdr:row>
      <xdr:rowOff>172721</xdr:rowOff>
    </xdr:from>
    <xdr:to>
      <xdr:col>4</xdr:col>
      <xdr:colOff>238887</xdr:colOff>
      <xdr:row>186</xdr:row>
      <xdr:rowOff>177800</xdr:rowOff>
    </xdr:to>
    <xdr:cxnSp macro="_xll.PtreeEvent_ObjectClick">
      <xdr:nvCxnSpPr>
        <xdr:cNvPr id="419" name="PTObj_DBranchDLine_1_30">
          <a:extLst>
            <a:ext uri="{FF2B5EF4-FFF2-40B4-BE49-F238E27FC236}">
              <a16:creationId xmlns:a16="http://schemas.microsoft.com/office/drawing/2014/main" id="{B1EFF96D-2F27-4CCC-9B59-EBF7C3E99094}"/>
            </a:ext>
          </a:extLst>
        </xdr:cNvPr>
        <xdr:cNvCxnSpPr/>
      </xdr:nvCxnSpPr>
      <xdr:spPr>
        <a:xfrm>
          <a:off x="7325487" y="14803121"/>
          <a:ext cx="152400" cy="73659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200</xdr:row>
      <xdr:rowOff>177801</xdr:rowOff>
    </xdr:from>
    <xdr:to>
      <xdr:col>6</xdr:col>
      <xdr:colOff>127</xdr:colOff>
      <xdr:row>200</xdr:row>
      <xdr:rowOff>177801</xdr:rowOff>
    </xdr:to>
    <xdr:cxnSp macro="_xll.PtreeEvent_ObjectClick">
      <xdr:nvCxnSpPr>
        <xdr:cNvPr id="412" name="PTObj_DBranchHLine_1_64">
          <a:extLst>
            <a:ext uri="{FF2B5EF4-FFF2-40B4-BE49-F238E27FC236}">
              <a16:creationId xmlns:a16="http://schemas.microsoft.com/office/drawing/2014/main" id="{556481D2-C6BB-4C9C-99B6-505959276F3E}"/>
            </a:ext>
          </a:extLst>
        </xdr:cNvPr>
        <xdr:cNvCxnSpPr/>
      </xdr:nvCxnSpPr>
      <xdr:spPr>
        <a:xfrm>
          <a:off x="9360028" y="17002761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196</xdr:row>
      <xdr:rowOff>172721</xdr:rowOff>
    </xdr:from>
    <xdr:to>
      <xdr:col>5</xdr:col>
      <xdr:colOff>238888</xdr:colOff>
      <xdr:row>200</xdr:row>
      <xdr:rowOff>177801</xdr:rowOff>
    </xdr:to>
    <xdr:cxnSp macro="_xll.PtreeEvent_ObjectClick">
      <xdr:nvCxnSpPr>
        <xdr:cNvPr id="411" name="PTObj_DBranchDLine_1_64">
          <a:extLst>
            <a:ext uri="{FF2B5EF4-FFF2-40B4-BE49-F238E27FC236}">
              <a16:creationId xmlns:a16="http://schemas.microsoft.com/office/drawing/2014/main" id="{B7A84553-FDCC-44CD-B5EE-75D576320681}"/>
            </a:ext>
          </a:extLst>
        </xdr:cNvPr>
        <xdr:cNvCxnSpPr/>
      </xdr:nvCxnSpPr>
      <xdr:spPr>
        <a:xfrm>
          <a:off x="9207628" y="16266161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198</xdr:row>
      <xdr:rowOff>177800</xdr:rowOff>
    </xdr:from>
    <xdr:to>
      <xdr:col>6</xdr:col>
      <xdr:colOff>127</xdr:colOff>
      <xdr:row>198</xdr:row>
      <xdr:rowOff>177800</xdr:rowOff>
    </xdr:to>
    <xdr:cxnSp macro="_xll.PtreeEvent_ObjectClick">
      <xdr:nvCxnSpPr>
        <xdr:cNvPr id="408" name="PTObj_DBranchHLine_1_63">
          <a:extLst>
            <a:ext uri="{FF2B5EF4-FFF2-40B4-BE49-F238E27FC236}">
              <a16:creationId xmlns:a16="http://schemas.microsoft.com/office/drawing/2014/main" id="{E86E9E42-177E-4242-B4C1-84673D82AC25}"/>
            </a:ext>
          </a:extLst>
        </xdr:cNvPr>
        <xdr:cNvCxnSpPr/>
      </xdr:nvCxnSpPr>
      <xdr:spPr>
        <a:xfrm>
          <a:off x="9360028" y="166370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196</xdr:row>
      <xdr:rowOff>172721</xdr:rowOff>
    </xdr:from>
    <xdr:to>
      <xdr:col>5</xdr:col>
      <xdr:colOff>238888</xdr:colOff>
      <xdr:row>198</xdr:row>
      <xdr:rowOff>177800</xdr:rowOff>
    </xdr:to>
    <xdr:cxnSp macro="_xll.PtreeEvent_ObjectClick">
      <xdr:nvCxnSpPr>
        <xdr:cNvPr id="407" name="PTObj_DBranchDLine_1_63">
          <a:extLst>
            <a:ext uri="{FF2B5EF4-FFF2-40B4-BE49-F238E27FC236}">
              <a16:creationId xmlns:a16="http://schemas.microsoft.com/office/drawing/2014/main" id="{9D57D602-80AB-4933-8EB4-DBB6387E97B2}"/>
            </a:ext>
          </a:extLst>
        </xdr:cNvPr>
        <xdr:cNvCxnSpPr/>
      </xdr:nvCxnSpPr>
      <xdr:spPr>
        <a:xfrm>
          <a:off x="9207628" y="16266161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194</xdr:row>
      <xdr:rowOff>177800</xdr:rowOff>
    </xdr:from>
    <xdr:to>
      <xdr:col>6</xdr:col>
      <xdr:colOff>127</xdr:colOff>
      <xdr:row>194</xdr:row>
      <xdr:rowOff>177800</xdr:rowOff>
    </xdr:to>
    <xdr:cxnSp macro="_xll.PtreeEvent_ObjectClick">
      <xdr:nvCxnSpPr>
        <xdr:cNvPr id="404" name="PTObj_DBranchHLine_1_62">
          <a:extLst>
            <a:ext uri="{FF2B5EF4-FFF2-40B4-BE49-F238E27FC236}">
              <a16:creationId xmlns:a16="http://schemas.microsoft.com/office/drawing/2014/main" id="{575F2E45-5E22-41BB-A785-3462CB508B3B}"/>
            </a:ext>
          </a:extLst>
        </xdr:cNvPr>
        <xdr:cNvCxnSpPr/>
      </xdr:nvCxnSpPr>
      <xdr:spPr>
        <a:xfrm>
          <a:off x="9360028" y="159054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194</xdr:row>
      <xdr:rowOff>177800</xdr:rowOff>
    </xdr:from>
    <xdr:to>
      <xdr:col>5</xdr:col>
      <xdr:colOff>238888</xdr:colOff>
      <xdr:row>196</xdr:row>
      <xdr:rowOff>172721</xdr:rowOff>
    </xdr:to>
    <xdr:cxnSp macro="_xll.PtreeEvent_ObjectClick">
      <xdr:nvCxnSpPr>
        <xdr:cNvPr id="403" name="PTObj_DBranchDLine_1_62">
          <a:extLst>
            <a:ext uri="{FF2B5EF4-FFF2-40B4-BE49-F238E27FC236}">
              <a16:creationId xmlns:a16="http://schemas.microsoft.com/office/drawing/2014/main" id="{455A74C7-CD1B-4290-8217-ECC1D2D9A034}"/>
            </a:ext>
          </a:extLst>
        </xdr:cNvPr>
        <xdr:cNvCxnSpPr/>
      </xdr:nvCxnSpPr>
      <xdr:spPr>
        <a:xfrm flipV="1">
          <a:off x="9207628" y="15905480"/>
          <a:ext cx="152400" cy="360681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196</xdr:row>
      <xdr:rowOff>177799</xdr:rowOff>
    </xdr:from>
    <xdr:to>
      <xdr:col>5</xdr:col>
      <xdr:colOff>127</xdr:colOff>
      <xdr:row>196</xdr:row>
      <xdr:rowOff>177799</xdr:rowOff>
    </xdr:to>
    <xdr:cxnSp macro="_xll.PtreeEvent_ObjectClick">
      <xdr:nvCxnSpPr>
        <xdr:cNvPr id="400" name="PTObj_DBranchHLine_1_27">
          <a:extLst>
            <a:ext uri="{FF2B5EF4-FFF2-40B4-BE49-F238E27FC236}">
              <a16:creationId xmlns:a16="http://schemas.microsoft.com/office/drawing/2014/main" id="{598F9F37-DE52-42B3-93F6-0EDF98BC38F1}"/>
            </a:ext>
          </a:extLst>
        </xdr:cNvPr>
        <xdr:cNvCxnSpPr/>
      </xdr:nvCxnSpPr>
      <xdr:spPr>
        <a:xfrm>
          <a:off x="7477887" y="16271239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196</xdr:row>
      <xdr:rowOff>177799</xdr:rowOff>
    </xdr:from>
    <xdr:to>
      <xdr:col>4</xdr:col>
      <xdr:colOff>238887</xdr:colOff>
      <xdr:row>202</xdr:row>
      <xdr:rowOff>172721</xdr:rowOff>
    </xdr:to>
    <xdr:cxnSp macro="_xll.PtreeEvent_ObjectClick">
      <xdr:nvCxnSpPr>
        <xdr:cNvPr id="399" name="PTObj_DBranchDLine_1_27">
          <a:extLst>
            <a:ext uri="{FF2B5EF4-FFF2-40B4-BE49-F238E27FC236}">
              <a16:creationId xmlns:a16="http://schemas.microsoft.com/office/drawing/2014/main" id="{5CB8E0DF-CCFE-4442-9846-71D163A430F9}"/>
            </a:ext>
          </a:extLst>
        </xdr:cNvPr>
        <xdr:cNvCxnSpPr/>
      </xdr:nvCxnSpPr>
      <xdr:spPr>
        <a:xfrm flipV="1">
          <a:off x="7325487" y="16271239"/>
          <a:ext cx="152400" cy="1092202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210</xdr:row>
      <xdr:rowOff>177800</xdr:rowOff>
    </xdr:from>
    <xdr:to>
      <xdr:col>6</xdr:col>
      <xdr:colOff>127</xdr:colOff>
      <xdr:row>210</xdr:row>
      <xdr:rowOff>177800</xdr:rowOff>
    </xdr:to>
    <xdr:cxnSp macro="_xll.PtreeEvent_ObjectClick">
      <xdr:nvCxnSpPr>
        <xdr:cNvPr id="392" name="PTObj_DBranchHLine_1_61">
          <a:extLst>
            <a:ext uri="{FF2B5EF4-FFF2-40B4-BE49-F238E27FC236}">
              <a16:creationId xmlns:a16="http://schemas.microsoft.com/office/drawing/2014/main" id="{7B7ECD10-1A14-46C8-AF67-A67B8730A804}"/>
            </a:ext>
          </a:extLst>
        </xdr:cNvPr>
        <xdr:cNvCxnSpPr/>
      </xdr:nvCxnSpPr>
      <xdr:spPr>
        <a:xfrm>
          <a:off x="9360028" y="177342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206</xdr:row>
      <xdr:rowOff>172720</xdr:rowOff>
    </xdr:from>
    <xdr:to>
      <xdr:col>5</xdr:col>
      <xdr:colOff>238888</xdr:colOff>
      <xdr:row>210</xdr:row>
      <xdr:rowOff>177800</xdr:rowOff>
    </xdr:to>
    <xdr:cxnSp macro="_xll.PtreeEvent_ObjectClick">
      <xdr:nvCxnSpPr>
        <xdr:cNvPr id="391" name="PTObj_DBranchDLine_1_61">
          <a:extLst>
            <a:ext uri="{FF2B5EF4-FFF2-40B4-BE49-F238E27FC236}">
              <a16:creationId xmlns:a16="http://schemas.microsoft.com/office/drawing/2014/main" id="{59A00967-0E4F-405B-A515-EFF81EDE9777}"/>
            </a:ext>
          </a:extLst>
        </xdr:cNvPr>
        <xdr:cNvCxnSpPr/>
      </xdr:nvCxnSpPr>
      <xdr:spPr>
        <a:xfrm>
          <a:off x="9207628" y="1699768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208</xdr:row>
      <xdr:rowOff>177800</xdr:rowOff>
    </xdr:from>
    <xdr:to>
      <xdr:col>6</xdr:col>
      <xdr:colOff>127</xdr:colOff>
      <xdr:row>208</xdr:row>
      <xdr:rowOff>177800</xdr:rowOff>
    </xdr:to>
    <xdr:cxnSp macro="_xll.PtreeEvent_ObjectClick">
      <xdr:nvCxnSpPr>
        <xdr:cNvPr id="388" name="PTObj_DBranchHLine_1_60">
          <a:extLst>
            <a:ext uri="{FF2B5EF4-FFF2-40B4-BE49-F238E27FC236}">
              <a16:creationId xmlns:a16="http://schemas.microsoft.com/office/drawing/2014/main" id="{65B6EE5B-EFA0-4924-9D5E-D74E9FB0156D}"/>
            </a:ext>
          </a:extLst>
        </xdr:cNvPr>
        <xdr:cNvCxnSpPr/>
      </xdr:nvCxnSpPr>
      <xdr:spPr>
        <a:xfrm>
          <a:off x="9360028" y="173685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206</xdr:row>
      <xdr:rowOff>172720</xdr:rowOff>
    </xdr:from>
    <xdr:to>
      <xdr:col>5</xdr:col>
      <xdr:colOff>238888</xdr:colOff>
      <xdr:row>208</xdr:row>
      <xdr:rowOff>177800</xdr:rowOff>
    </xdr:to>
    <xdr:cxnSp macro="_xll.PtreeEvent_ObjectClick">
      <xdr:nvCxnSpPr>
        <xdr:cNvPr id="387" name="PTObj_DBranchDLine_1_60">
          <a:extLst>
            <a:ext uri="{FF2B5EF4-FFF2-40B4-BE49-F238E27FC236}">
              <a16:creationId xmlns:a16="http://schemas.microsoft.com/office/drawing/2014/main" id="{836CE68D-52F7-4E6B-ACF1-97A40CED3861}"/>
            </a:ext>
          </a:extLst>
        </xdr:cNvPr>
        <xdr:cNvCxnSpPr/>
      </xdr:nvCxnSpPr>
      <xdr:spPr>
        <a:xfrm>
          <a:off x="9207628" y="1699768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204</xdr:row>
      <xdr:rowOff>177800</xdr:rowOff>
    </xdr:from>
    <xdr:to>
      <xdr:col>6</xdr:col>
      <xdr:colOff>127</xdr:colOff>
      <xdr:row>204</xdr:row>
      <xdr:rowOff>177800</xdr:rowOff>
    </xdr:to>
    <xdr:cxnSp macro="_xll.PtreeEvent_ObjectClick">
      <xdr:nvCxnSpPr>
        <xdr:cNvPr id="384" name="PTObj_DBranchHLine_1_59">
          <a:extLst>
            <a:ext uri="{FF2B5EF4-FFF2-40B4-BE49-F238E27FC236}">
              <a16:creationId xmlns:a16="http://schemas.microsoft.com/office/drawing/2014/main" id="{2A14AC33-5142-4DFC-B7B0-388ABF0DD5DE}"/>
            </a:ext>
          </a:extLst>
        </xdr:cNvPr>
        <xdr:cNvCxnSpPr/>
      </xdr:nvCxnSpPr>
      <xdr:spPr>
        <a:xfrm>
          <a:off x="9360028" y="166370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204</xdr:row>
      <xdr:rowOff>177800</xdr:rowOff>
    </xdr:from>
    <xdr:to>
      <xdr:col>5</xdr:col>
      <xdr:colOff>238888</xdr:colOff>
      <xdr:row>206</xdr:row>
      <xdr:rowOff>172720</xdr:rowOff>
    </xdr:to>
    <xdr:cxnSp macro="_xll.PtreeEvent_ObjectClick">
      <xdr:nvCxnSpPr>
        <xdr:cNvPr id="383" name="PTObj_DBranchDLine_1_59">
          <a:extLst>
            <a:ext uri="{FF2B5EF4-FFF2-40B4-BE49-F238E27FC236}">
              <a16:creationId xmlns:a16="http://schemas.microsoft.com/office/drawing/2014/main" id="{3515F9B6-C8DB-4D8D-8A92-F0E672F43300}"/>
            </a:ext>
          </a:extLst>
        </xdr:cNvPr>
        <xdr:cNvCxnSpPr/>
      </xdr:nvCxnSpPr>
      <xdr:spPr>
        <a:xfrm flipV="1">
          <a:off x="9207628" y="1663700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206</xdr:row>
      <xdr:rowOff>177801</xdr:rowOff>
    </xdr:from>
    <xdr:to>
      <xdr:col>5</xdr:col>
      <xdr:colOff>127</xdr:colOff>
      <xdr:row>206</xdr:row>
      <xdr:rowOff>177801</xdr:rowOff>
    </xdr:to>
    <xdr:cxnSp macro="_xll.PtreeEvent_ObjectClick">
      <xdr:nvCxnSpPr>
        <xdr:cNvPr id="380" name="PTObj_DBranchHLine_1_28">
          <a:extLst>
            <a:ext uri="{FF2B5EF4-FFF2-40B4-BE49-F238E27FC236}">
              <a16:creationId xmlns:a16="http://schemas.microsoft.com/office/drawing/2014/main" id="{4147C27D-9A6A-45EE-A467-19E171153E31}"/>
            </a:ext>
          </a:extLst>
        </xdr:cNvPr>
        <xdr:cNvCxnSpPr/>
      </xdr:nvCxnSpPr>
      <xdr:spPr>
        <a:xfrm>
          <a:off x="7477887" y="17002761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202</xdr:row>
      <xdr:rowOff>172721</xdr:rowOff>
    </xdr:from>
    <xdr:to>
      <xdr:col>4</xdr:col>
      <xdr:colOff>238887</xdr:colOff>
      <xdr:row>206</xdr:row>
      <xdr:rowOff>177801</xdr:rowOff>
    </xdr:to>
    <xdr:cxnSp macro="_xll.PtreeEvent_ObjectClick">
      <xdr:nvCxnSpPr>
        <xdr:cNvPr id="379" name="PTObj_DBranchDLine_1_28">
          <a:extLst>
            <a:ext uri="{FF2B5EF4-FFF2-40B4-BE49-F238E27FC236}">
              <a16:creationId xmlns:a16="http://schemas.microsoft.com/office/drawing/2014/main" id="{82F549E3-9BE9-4BA3-9308-D1BFB89B69EC}"/>
            </a:ext>
          </a:extLst>
        </xdr:cNvPr>
        <xdr:cNvCxnSpPr/>
      </xdr:nvCxnSpPr>
      <xdr:spPr>
        <a:xfrm>
          <a:off x="7325487" y="16266161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220</xdr:row>
      <xdr:rowOff>177800</xdr:rowOff>
    </xdr:from>
    <xdr:to>
      <xdr:col>6</xdr:col>
      <xdr:colOff>127</xdr:colOff>
      <xdr:row>220</xdr:row>
      <xdr:rowOff>177800</xdr:rowOff>
    </xdr:to>
    <xdr:cxnSp macro="_xll.PtreeEvent_ObjectClick">
      <xdr:nvCxnSpPr>
        <xdr:cNvPr id="372" name="PTObj_DBranchHLine_1_58">
          <a:extLst>
            <a:ext uri="{FF2B5EF4-FFF2-40B4-BE49-F238E27FC236}">
              <a16:creationId xmlns:a16="http://schemas.microsoft.com/office/drawing/2014/main" id="{E2E26FC4-20DA-4508-8C65-13522798AFCE}"/>
            </a:ext>
          </a:extLst>
        </xdr:cNvPr>
        <xdr:cNvCxnSpPr/>
      </xdr:nvCxnSpPr>
      <xdr:spPr>
        <a:xfrm>
          <a:off x="9360028" y="1846580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216</xdr:row>
      <xdr:rowOff>172720</xdr:rowOff>
    </xdr:from>
    <xdr:to>
      <xdr:col>5</xdr:col>
      <xdr:colOff>238888</xdr:colOff>
      <xdr:row>220</xdr:row>
      <xdr:rowOff>177800</xdr:rowOff>
    </xdr:to>
    <xdr:cxnSp macro="_xll.PtreeEvent_ObjectClick">
      <xdr:nvCxnSpPr>
        <xdr:cNvPr id="371" name="PTObj_DBranchDLine_1_58">
          <a:extLst>
            <a:ext uri="{FF2B5EF4-FFF2-40B4-BE49-F238E27FC236}">
              <a16:creationId xmlns:a16="http://schemas.microsoft.com/office/drawing/2014/main" id="{13BFE602-6569-4428-B447-E1E9B04100CD}"/>
            </a:ext>
          </a:extLst>
        </xdr:cNvPr>
        <xdr:cNvCxnSpPr/>
      </xdr:nvCxnSpPr>
      <xdr:spPr>
        <a:xfrm>
          <a:off x="9207628" y="177292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218</xdr:row>
      <xdr:rowOff>177799</xdr:rowOff>
    </xdr:from>
    <xdr:to>
      <xdr:col>6</xdr:col>
      <xdr:colOff>127</xdr:colOff>
      <xdr:row>218</xdr:row>
      <xdr:rowOff>177799</xdr:rowOff>
    </xdr:to>
    <xdr:cxnSp macro="_xll.PtreeEvent_ObjectClick">
      <xdr:nvCxnSpPr>
        <xdr:cNvPr id="368" name="PTObj_DBranchHLine_1_57">
          <a:extLst>
            <a:ext uri="{FF2B5EF4-FFF2-40B4-BE49-F238E27FC236}">
              <a16:creationId xmlns:a16="http://schemas.microsoft.com/office/drawing/2014/main" id="{4445B338-9539-4796-AD6F-91819DE56896}"/>
            </a:ext>
          </a:extLst>
        </xdr:cNvPr>
        <xdr:cNvCxnSpPr/>
      </xdr:nvCxnSpPr>
      <xdr:spPr>
        <a:xfrm>
          <a:off x="9360028" y="18100039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216</xdr:row>
      <xdr:rowOff>172720</xdr:rowOff>
    </xdr:from>
    <xdr:to>
      <xdr:col>5</xdr:col>
      <xdr:colOff>238888</xdr:colOff>
      <xdr:row>218</xdr:row>
      <xdr:rowOff>177799</xdr:rowOff>
    </xdr:to>
    <xdr:cxnSp macro="_xll.PtreeEvent_ObjectClick">
      <xdr:nvCxnSpPr>
        <xdr:cNvPr id="367" name="PTObj_DBranchDLine_1_57">
          <a:extLst>
            <a:ext uri="{FF2B5EF4-FFF2-40B4-BE49-F238E27FC236}">
              <a16:creationId xmlns:a16="http://schemas.microsoft.com/office/drawing/2014/main" id="{13661D34-D3FF-4C4A-AECD-FF32662C0D1D}"/>
            </a:ext>
          </a:extLst>
        </xdr:cNvPr>
        <xdr:cNvCxnSpPr/>
      </xdr:nvCxnSpPr>
      <xdr:spPr>
        <a:xfrm>
          <a:off x="9207628" y="17729200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214</xdr:row>
      <xdr:rowOff>177800</xdr:rowOff>
    </xdr:from>
    <xdr:to>
      <xdr:col>6</xdr:col>
      <xdr:colOff>127</xdr:colOff>
      <xdr:row>214</xdr:row>
      <xdr:rowOff>177800</xdr:rowOff>
    </xdr:to>
    <xdr:cxnSp macro="_xll.PtreeEvent_ObjectClick">
      <xdr:nvCxnSpPr>
        <xdr:cNvPr id="364" name="PTObj_DBranchHLine_1_56">
          <a:extLst>
            <a:ext uri="{FF2B5EF4-FFF2-40B4-BE49-F238E27FC236}">
              <a16:creationId xmlns:a16="http://schemas.microsoft.com/office/drawing/2014/main" id="{3D84DEEF-FB45-4818-A85F-E9F00C27EBCE}"/>
            </a:ext>
          </a:extLst>
        </xdr:cNvPr>
        <xdr:cNvCxnSpPr/>
      </xdr:nvCxnSpPr>
      <xdr:spPr>
        <a:xfrm>
          <a:off x="9360028" y="173685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214</xdr:row>
      <xdr:rowOff>177800</xdr:rowOff>
    </xdr:from>
    <xdr:to>
      <xdr:col>5</xdr:col>
      <xdr:colOff>238888</xdr:colOff>
      <xdr:row>216</xdr:row>
      <xdr:rowOff>172720</xdr:rowOff>
    </xdr:to>
    <xdr:cxnSp macro="_xll.PtreeEvent_ObjectClick">
      <xdr:nvCxnSpPr>
        <xdr:cNvPr id="363" name="PTObj_DBranchDLine_1_56">
          <a:extLst>
            <a:ext uri="{FF2B5EF4-FFF2-40B4-BE49-F238E27FC236}">
              <a16:creationId xmlns:a16="http://schemas.microsoft.com/office/drawing/2014/main" id="{0967C089-7F49-4812-9D31-2459BC8EB100}"/>
            </a:ext>
          </a:extLst>
        </xdr:cNvPr>
        <xdr:cNvCxnSpPr/>
      </xdr:nvCxnSpPr>
      <xdr:spPr>
        <a:xfrm flipV="1">
          <a:off x="9207628" y="1736852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216</xdr:row>
      <xdr:rowOff>177800</xdr:rowOff>
    </xdr:from>
    <xdr:to>
      <xdr:col>5</xdr:col>
      <xdr:colOff>127</xdr:colOff>
      <xdr:row>216</xdr:row>
      <xdr:rowOff>177800</xdr:rowOff>
    </xdr:to>
    <xdr:cxnSp macro="_xll.PtreeEvent_ObjectClick">
      <xdr:nvCxnSpPr>
        <xdr:cNvPr id="360" name="PTObj_DBranchHLine_1_11">
          <a:extLst>
            <a:ext uri="{FF2B5EF4-FFF2-40B4-BE49-F238E27FC236}">
              <a16:creationId xmlns:a16="http://schemas.microsoft.com/office/drawing/2014/main" id="{E4AC5E54-0531-4FEF-BEE6-016F4A00AEBA}"/>
            </a:ext>
          </a:extLst>
        </xdr:cNvPr>
        <xdr:cNvCxnSpPr/>
      </xdr:nvCxnSpPr>
      <xdr:spPr>
        <a:xfrm>
          <a:off x="7477887" y="1773428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216</xdr:row>
      <xdr:rowOff>177800</xdr:rowOff>
    </xdr:from>
    <xdr:to>
      <xdr:col>4</xdr:col>
      <xdr:colOff>238887</xdr:colOff>
      <xdr:row>222</xdr:row>
      <xdr:rowOff>172720</xdr:rowOff>
    </xdr:to>
    <xdr:cxnSp macro="_xll.PtreeEvent_ObjectClick">
      <xdr:nvCxnSpPr>
        <xdr:cNvPr id="359" name="PTObj_DBranchDLine_1_11">
          <a:extLst>
            <a:ext uri="{FF2B5EF4-FFF2-40B4-BE49-F238E27FC236}">
              <a16:creationId xmlns:a16="http://schemas.microsoft.com/office/drawing/2014/main" id="{D8469908-917A-4EBA-BD03-0A242FBD2E53}"/>
            </a:ext>
          </a:extLst>
        </xdr:cNvPr>
        <xdr:cNvCxnSpPr/>
      </xdr:nvCxnSpPr>
      <xdr:spPr>
        <a:xfrm flipV="1">
          <a:off x="7325487" y="17734280"/>
          <a:ext cx="152400" cy="10922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230</xdr:row>
      <xdr:rowOff>177800</xdr:rowOff>
    </xdr:from>
    <xdr:to>
      <xdr:col>6</xdr:col>
      <xdr:colOff>127</xdr:colOff>
      <xdr:row>230</xdr:row>
      <xdr:rowOff>177800</xdr:rowOff>
    </xdr:to>
    <xdr:cxnSp macro="_xll.PtreeEvent_ObjectClick">
      <xdr:nvCxnSpPr>
        <xdr:cNvPr id="352" name="PTObj_DBranchHLine_1_55">
          <a:extLst>
            <a:ext uri="{FF2B5EF4-FFF2-40B4-BE49-F238E27FC236}">
              <a16:creationId xmlns:a16="http://schemas.microsoft.com/office/drawing/2014/main" id="{DA35E2FD-2F07-4A53-B5F2-AC62E48927B2}"/>
            </a:ext>
          </a:extLst>
        </xdr:cNvPr>
        <xdr:cNvCxnSpPr/>
      </xdr:nvCxnSpPr>
      <xdr:spPr>
        <a:xfrm>
          <a:off x="9360028" y="1919732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226</xdr:row>
      <xdr:rowOff>172721</xdr:rowOff>
    </xdr:from>
    <xdr:to>
      <xdr:col>5</xdr:col>
      <xdr:colOff>238888</xdr:colOff>
      <xdr:row>230</xdr:row>
      <xdr:rowOff>177800</xdr:rowOff>
    </xdr:to>
    <xdr:cxnSp macro="_xll.PtreeEvent_ObjectClick">
      <xdr:nvCxnSpPr>
        <xdr:cNvPr id="351" name="PTObj_DBranchDLine_1_55">
          <a:extLst>
            <a:ext uri="{FF2B5EF4-FFF2-40B4-BE49-F238E27FC236}">
              <a16:creationId xmlns:a16="http://schemas.microsoft.com/office/drawing/2014/main" id="{69FC31FA-0094-4198-995E-0A1F3FF7172C}"/>
            </a:ext>
          </a:extLst>
        </xdr:cNvPr>
        <xdr:cNvCxnSpPr/>
      </xdr:nvCxnSpPr>
      <xdr:spPr>
        <a:xfrm>
          <a:off x="9207628" y="18460721"/>
          <a:ext cx="152400" cy="73659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228</xdr:row>
      <xdr:rowOff>177801</xdr:rowOff>
    </xdr:from>
    <xdr:to>
      <xdr:col>6</xdr:col>
      <xdr:colOff>127</xdr:colOff>
      <xdr:row>228</xdr:row>
      <xdr:rowOff>177801</xdr:rowOff>
    </xdr:to>
    <xdr:cxnSp macro="_xll.PtreeEvent_ObjectClick">
      <xdr:nvCxnSpPr>
        <xdr:cNvPr id="348" name="PTObj_DBranchHLine_1_54">
          <a:extLst>
            <a:ext uri="{FF2B5EF4-FFF2-40B4-BE49-F238E27FC236}">
              <a16:creationId xmlns:a16="http://schemas.microsoft.com/office/drawing/2014/main" id="{90898F74-B740-493F-94D2-F01C955DBDB2}"/>
            </a:ext>
          </a:extLst>
        </xdr:cNvPr>
        <xdr:cNvCxnSpPr/>
      </xdr:nvCxnSpPr>
      <xdr:spPr>
        <a:xfrm>
          <a:off x="9360028" y="18831561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226</xdr:row>
      <xdr:rowOff>172721</xdr:rowOff>
    </xdr:from>
    <xdr:to>
      <xdr:col>5</xdr:col>
      <xdr:colOff>238888</xdr:colOff>
      <xdr:row>228</xdr:row>
      <xdr:rowOff>177801</xdr:rowOff>
    </xdr:to>
    <xdr:cxnSp macro="_xll.PtreeEvent_ObjectClick">
      <xdr:nvCxnSpPr>
        <xdr:cNvPr id="347" name="PTObj_DBranchDLine_1_54">
          <a:extLst>
            <a:ext uri="{FF2B5EF4-FFF2-40B4-BE49-F238E27FC236}">
              <a16:creationId xmlns:a16="http://schemas.microsoft.com/office/drawing/2014/main" id="{C3D19134-FF58-4755-BEC1-336E386D2145}"/>
            </a:ext>
          </a:extLst>
        </xdr:cNvPr>
        <xdr:cNvCxnSpPr/>
      </xdr:nvCxnSpPr>
      <xdr:spPr>
        <a:xfrm>
          <a:off x="9207628" y="18460721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224</xdr:row>
      <xdr:rowOff>177799</xdr:rowOff>
    </xdr:from>
    <xdr:to>
      <xdr:col>6</xdr:col>
      <xdr:colOff>127</xdr:colOff>
      <xdr:row>224</xdr:row>
      <xdr:rowOff>177799</xdr:rowOff>
    </xdr:to>
    <xdr:cxnSp macro="_xll.PtreeEvent_ObjectClick">
      <xdr:nvCxnSpPr>
        <xdr:cNvPr id="344" name="PTObj_DBranchHLine_1_53">
          <a:extLst>
            <a:ext uri="{FF2B5EF4-FFF2-40B4-BE49-F238E27FC236}">
              <a16:creationId xmlns:a16="http://schemas.microsoft.com/office/drawing/2014/main" id="{558A8BBA-3AD5-4094-8082-4E598E647C42}"/>
            </a:ext>
          </a:extLst>
        </xdr:cNvPr>
        <xdr:cNvCxnSpPr/>
      </xdr:nvCxnSpPr>
      <xdr:spPr>
        <a:xfrm>
          <a:off x="9360028" y="18100039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224</xdr:row>
      <xdr:rowOff>177799</xdr:rowOff>
    </xdr:from>
    <xdr:to>
      <xdr:col>5</xdr:col>
      <xdr:colOff>238888</xdr:colOff>
      <xdr:row>226</xdr:row>
      <xdr:rowOff>172721</xdr:rowOff>
    </xdr:to>
    <xdr:cxnSp macro="_xll.PtreeEvent_ObjectClick">
      <xdr:nvCxnSpPr>
        <xdr:cNvPr id="343" name="PTObj_DBranchDLine_1_53">
          <a:extLst>
            <a:ext uri="{FF2B5EF4-FFF2-40B4-BE49-F238E27FC236}">
              <a16:creationId xmlns:a16="http://schemas.microsoft.com/office/drawing/2014/main" id="{FCF09524-9588-40DB-99C6-FA941D987A6E}"/>
            </a:ext>
          </a:extLst>
        </xdr:cNvPr>
        <xdr:cNvCxnSpPr/>
      </xdr:nvCxnSpPr>
      <xdr:spPr>
        <a:xfrm flipV="1">
          <a:off x="9207628" y="18100039"/>
          <a:ext cx="152400" cy="360682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226</xdr:row>
      <xdr:rowOff>177800</xdr:rowOff>
    </xdr:from>
    <xdr:to>
      <xdr:col>5</xdr:col>
      <xdr:colOff>127</xdr:colOff>
      <xdr:row>226</xdr:row>
      <xdr:rowOff>177800</xdr:rowOff>
    </xdr:to>
    <xdr:cxnSp macro="_xll.PtreeEvent_ObjectClick">
      <xdr:nvCxnSpPr>
        <xdr:cNvPr id="340" name="PTObj_DBranchHLine_1_12">
          <a:extLst>
            <a:ext uri="{FF2B5EF4-FFF2-40B4-BE49-F238E27FC236}">
              <a16:creationId xmlns:a16="http://schemas.microsoft.com/office/drawing/2014/main" id="{B1454A55-B89A-42A5-8889-B2B89372AE3C}"/>
            </a:ext>
          </a:extLst>
        </xdr:cNvPr>
        <xdr:cNvCxnSpPr/>
      </xdr:nvCxnSpPr>
      <xdr:spPr>
        <a:xfrm>
          <a:off x="7477887" y="1846580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222</xdr:row>
      <xdr:rowOff>172720</xdr:rowOff>
    </xdr:from>
    <xdr:to>
      <xdr:col>4</xdr:col>
      <xdr:colOff>238887</xdr:colOff>
      <xdr:row>226</xdr:row>
      <xdr:rowOff>177800</xdr:rowOff>
    </xdr:to>
    <xdr:cxnSp macro="_xll.PtreeEvent_ObjectClick">
      <xdr:nvCxnSpPr>
        <xdr:cNvPr id="339" name="PTObj_DBranchDLine_1_12">
          <a:extLst>
            <a:ext uri="{FF2B5EF4-FFF2-40B4-BE49-F238E27FC236}">
              <a16:creationId xmlns:a16="http://schemas.microsoft.com/office/drawing/2014/main" id="{6FD9081E-8DED-4510-B01A-848986725792}"/>
            </a:ext>
          </a:extLst>
        </xdr:cNvPr>
        <xdr:cNvCxnSpPr/>
      </xdr:nvCxnSpPr>
      <xdr:spPr>
        <a:xfrm>
          <a:off x="7325487" y="177292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240</xdr:row>
      <xdr:rowOff>177799</xdr:rowOff>
    </xdr:from>
    <xdr:to>
      <xdr:col>6</xdr:col>
      <xdr:colOff>127</xdr:colOff>
      <xdr:row>240</xdr:row>
      <xdr:rowOff>177799</xdr:rowOff>
    </xdr:to>
    <xdr:cxnSp macro="_xll.PtreeEvent_ObjectClick">
      <xdr:nvCxnSpPr>
        <xdr:cNvPr id="332" name="PTObj_DBranchHLine_1_52">
          <a:extLst>
            <a:ext uri="{FF2B5EF4-FFF2-40B4-BE49-F238E27FC236}">
              <a16:creationId xmlns:a16="http://schemas.microsoft.com/office/drawing/2014/main" id="{B06905ED-80B7-4019-B295-D413A28CF67C}"/>
            </a:ext>
          </a:extLst>
        </xdr:cNvPr>
        <xdr:cNvCxnSpPr/>
      </xdr:nvCxnSpPr>
      <xdr:spPr>
        <a:xfrm>
          <a:off x="9360028" y="19928839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236</xdr:row>
      <xdr:rowOff>172721</xdr:rowOff>
    </xdr:from>
    <xdr:to>
      <xdr:col>5</xdr:col>
      <xdr:colOff>238888</xdr:colOff>
      <xdr:row>240</xdr:row>
      <xdr:rowOff>177799</xdr:rowOff>
    </xdr:to>
    <xdr:cxnSp macro="_xll.PtreeEvent_ObjectClick">
      <xdr:nvCxnSpPr>
        <xdr:cNvPr id="331" name="PTObj_DBranchDLine_1_52">
          <a:extLst>
            <a:ext uri="{FF2B5EF4-FFF2-40B4-BE49-F238E27FC236}">
              <a16:creationId xmlns:a16="http://schemas.microsoft.com/office/drawing/2014/main" id="{0743B173-B178-4C0B-B50D-29A6056913E6}"/>
            </a:ext>
          </a:extLst>
        </xdr:cNvPr>
        <xdr:cNvCxnSpPr/>
      </xdr:nvCxnSpPr>
      <xdr:spPr>
        <a:xfrm>
          <a:off x="9207628" y="19192241"/>
          <a:ext cx="152400" cy="736598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238</xdr:row>
      <xdr:rowOff>177800</xdr:rowOff>
    </xdr:from>
    <xdr:to>
      <xdr:col>6</xdr:col>
      <xdr:colOff>127</xdr:colOff>
      <xdr:row>238</xdr:row>
      <xdr:rowOff>177800</xdr:rowOff>
    </xdr:to>
    <xdr:cxnSp macro="_xll.PtreeEvent_ObjectClick">
      <xdr:nvCxnSpPr>
        <xdr:cNvPr id="328" name="PTObj_DBranchHLine_1_51">
          <a:extLst>
            <a:ext uri="{FF2B5EF4-FFF2-40B4-BE49-F238E27FC236}">
              <a16:creationId xmlns:a16="http://schemas.microsoft.com/office/drawing/2014/main" id="{AB1DFAD6-862D-4A9E-A695-DE5EEE1049C2}"/>
            </a:ext>
          </a:extLst>
        </xdr:cNvPr>
        <xdr:cNvCxnSpPr/>
      </xdr:nvCxnSpPr>
      <xdr:spPr>
        <a:xfrm>
          <a:off x="9360028" y="19563080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236</xdr:row>
      <xdr:rowOff>172721</xdr:rowOff>
    </xdr:from>
    <xdr:to>
      <xdr:col>5</xdr:col>
      <xdr:colOff>238888</xdr:colOff>
      <xdr:row>238</xdr:row>
      <xdr:rowOff>177800</xdr:rowOff>
    </xdr:to>
    <xdr:cxnSp macro="_xll.PtreeEvent_ObjectClick">
      <xdr:nvCxnSpPr>
        <xdr:cNvPr id="327" name="PTObj_DBranchDLine_1_51">
          <a:extLst>
            <a:ext uri="{FF2B5EF4-FFF2-40B4-BE49-F238E27FC236}">
              <a16:creationId xmlns:a16="http://schemas.microsoft.com/office/drawing/2014/main" id="{8CC6120D-354E-4832-87D3-4DF8C393A185}"/>
            </a:ext>
          </a:extLst>
        </xdr:cNvPr>
        <xdr:cNvCxnSpPr/>
      </xdr:nvCxnSpPr>
      <xdr:spPr>
        <a:xfrm>
          <a:off x="9207628" y="19192241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234</xdr:row>
      <xdr:rowOff>177801</xdr:rowOff>
    </xdr:from>
    <xdr:to>
      <xdr:col>6</xdr:col>
      <xdr:colOff>127</xdr:colOff>
      <xdr:row>234</xdr:row>
      <xdr:rowOff>177801</xdr:rowOff>
    </xdr:to>
    <xdr:cxnSp macro="_xll.PtreeEvent_ObjectClick">
      <xdr:nvCxnSpPr>
        <xdr:cNvPr id="324" name="PTObj_DBranchHLine_1_50">
          <a:extLst>
            <a:ext uri="{FF2B5EF4-FFF2-40B4-BE49-F238E27FC236}">
              <a16:creationId xmlns:a16="http://schemas.microsoft.com/office/drawing/2014/main" id="{B7C86737-EE17-4CD8-81AC-39A35B5D0ED9}"/>
            </a:ext>
          </a:extLst>
        </xdr:cNvPr>
        <xdr:cNvCxnSpPr/>
      </xdr:nvCxnSpPr>
      <xdr:spPr>
        <a:xfrm>
          <a:off x="9360028" y="18831561"/>
          <a:ext cx="1292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234</xdr:row>
      <xdr:rowOff>177801</xdr:rowOff>
    </xdr:from>
    <xdr:to>
      <xdr:col>5</xdr:col>
      <xdr:colOff>238888</xdr:colOff>
      <xdr:row>236</xdr:row>
      <xdr:rowOff>172721</xdr:rowOff>
    </xdr:to>
    <xdr:cxnSp macro="_xll.PtreeEvent_ObjectClick">
      <xdr:nvCxnSpPr>
        <xdr:cNvPr id="323" name="PTObj_DBranchDLine_1_50">
          <a:extLst>
            <a:ext uri="{FF2B5EF4-FFF2-40B4-BE49-F238E27FC236}">
              <a16:creationId xmlns:a16="http://schemas.microsoft.com/office/drawing/2014/main" id="{BC66C346-3B2D-4543-99EB-0293A5729F0B}"/>
            </a:ext>
          </a:extLst>
        </xdr:cNvPr>
        <xdr:cNvCxnSpPr/>
      </xdr:nvCxnSpPr>
      <xdr:spPr>
        <a:xfrm flipV="1">
          <a:off x="9207628" y="18831561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236</xdr:row>
      <xdr:rowOff>177800</xdr:rowOff>
    </xdr:from>
    <xdr:to>
      <xdr:col>5</xdr:col>
      <xdr:colOff>127</xdr:colOff>
      <xdr:row>236</xdr:row>
      <xdr:rowOff>177800</xdr:rowOff>
    </xdr:to>
    <xdr:cxnSp macro="_xll.PtreeEvent_ObjectClick">
      <xdr:nvCxnSpPr>
        <xdr:cNvPr id="320" name="PTObj_DBranchHLine_1_9">
          <a:extLst>
            <a:ext uri="{FF2B5EF4-FFF2-40B4-BE49-F238E27FC236}">
              <a16:creationId xmlns:a16="http://schemas.microsoft.com/office/drawing/2014/main" id="{54BAD6A3-67B2-4B09-B026-EA51DC4358DA}"/>
            </a:ext>
          </a:extLst>
        </xdr:cNvPr>
        <xdr:cNvCxnSpPr/>
      </xdr:nvCxnSpPr>
      <xdr:spPr>
        <a:xfrm>
          <a:off x="7477887" y="1919732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236</xdr:row>
      <xdr:rowOff>177800</xdr:rowOff>
    </xdr:from>
    <xdr:to>
      <xdr:col>4</xdr:col>
      <xdr:colOff>238887</xdr:colOff>
      <xdr:row>242</xdr:row>
      <xdr:rowOff>172721</xdr:rowOff>
    </xdr:to>
    <xdr:cxnSp macro="_xll.PtreeEvent_ObjectClick">
      <xdr:nvCxnSpPr>
        <xdr:cNvPr id="319" name="PTObj_DBranchDLine_1_9">
          <a:extLst>
            <a:ext uri="{FF2B5EF4-FFF2-40B4-BE49-F238E27FC236}">
              <a16:creationId xmlns:a16="http://schemas.microsoft.com/office/drawing/2014/main" id="{ED842D7D-1AC6-4AC1-A9BD-D1C5EC31A9E4}"/>
            </a:ext>
          </a:extLst>
        </xdr:cNvPr>
        <xdr:cNvCxnSpPr/>
      </xdr:nvCxnSpPr>
      <xdr:spPr>
        <a:xfrm flipV="1">
          <a:off x="7325487" y="19197320"/>
          <a:ext cx="152400" cy="1092201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250</xdr:row>
      <xdr:rowOff>177801</xdr:rowOff>
    </xdr:from>
    <xdr:to>
      <xdr:col>6</xdr:col>
      <xdr:colOff>127</xdr:colOff>
      <xdr:row>250</xdr:row>
      <xdr:rowOff>177801</xdr:rowOff>
    </xdr:to>
    <xdr:cxnSp macro="_xll.PtreeEvent_ObjectClick">
      <xdr:nvCxnSpPr>
        <xdr:cNvPr id="312" name="PTObj_DBranchHLine_1_49">
          <a:extLst>
            <a:ext uri="{FF2B5EF4-FFF2-40B4-BE49-F238E27FC236}">
              <a16:creationId xmlns:a16="http://schemas.microsoft.com/office/drawing/2014/main" id="{FAD8FF84-76F9-4F1A-A2B2-EA88D8552E44}"/>
            </a:ext>
          </a:extLst>
        </xdr:cNvPr>
        <xdr:cNvCxnSpPr/>
      </xdr:nvCxnSpPr>
      <xdr:spPr>
        <a:xfrm>
          <a:off x="9360028" y="20660361"/>
          <a:ext cx="128523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246</xdr:row>
      <xdr:rowOff>172721</xdr:rowOff>
    </xdr:from>
    <xdr:to>
      <xdr:col>5</xdr:col>
      <xdr:colOff>238888</xdr:colOff>
      <xdr:row>250</xdr:row>
      <xdr:rowOff>177801</xdr:rowOff>
    </xdr:to>
    <xdr:cxnSp macro="_xll.PtreeEvent_ObjectClick">
      <xdr:nvCxnSpPr>
        <xdr:cNvPr id="311" name="PTObj_DBranchDLine_1_49">
          <a:extLst>
            <a:ext uri="{FF2B5EF4-FFF2-40B4-BE49-F238E27FC236}">
              <a16:creationId xmlns:a16="http://schemas.microsoft.com/office/drawing/2014/main" id="{3CA3548B-096F-4FC1-A6A1-4FEC389A8681}"/>
            </a:ext>
          </a:extLst>
        </xdr:cNvPr>
        <xdr:cNvCxnSpPr/>
      </xdr:nvCxnSpPr>
      <xdr:spPr>
        <a:xfrm>
          <a:off x="9207628" y="19923761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248</xdr:row>
      <xdr:rowOff>177800</xdr:rowOff>
    </xdr:from>
    <xdr:to>
      <xdr:col>6</xdr:col>
      <xdr:colOff>127</xdr:colOff>
      <xdr:row>248</xdr:row>
      <xdr:rowOff>177800</xdr:rowOff>
    </xdr:to>
    <xdr:cxnSp macro="_xll.PtreeEvent_ObjectClick">
      <xdr:nvCxnSpPr>
        <xdr:cNvPr id="308" name="PTObj_DBranchHLine_1_48">
          <a:extLst>
            <a:ext uri="{FF2B5EF4-FFF2-40B4-BE49-F238E27FC236}">
              <a16:creationId xmlns:a16="http://schemas.microsoft.com/office/drawing/2014/main" id="{4BD93F35-967E-4100-90E6-581DAF98C117}"/>
            </a:ext>
          </a:extLst>
        </xdr:cNvPr>
        <xdr:cNvCxnSpPr/>
      </xdr:nvCxnSpPr>
      <xdr:spPr>
        <a:xfrm>
          <a:off x="9360028" y="20294600"/>
          <a:ext cx="11404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246</xdr:row>
      <xdr:rowOff>172721</xdr:rowOff>
    </xdr:from>
    <xdr:to>
      <xdr:col>5</xdr:col>
      <xdr:colOff>238888</xdr:colOff>
      <xdr:row>248</xdr:row>
      <xdr:rowOff>177800</xdr:rowOff>
    </xdr:to>
    <xdr:cxnSp macro="_xll.PtreeEvent_ObjectClick">
      <xdr:nvCxnSpPr>
        <xdr:cNvPr id="307" name="PTObj_DBranchDLine_1_48">
          <a:extLst>
            <a:ext uri="{FF2B5EF4-FFF2-40B4-BE49-F238E27FC236}">
              <a16:creationId xmlns:a16="http://schemas.microsoft.com/office/drawing/2014/main" id="{150C6EF6-EDCD-4DA2-894A-0111BFB14882}"/>
            </a:ext>
          </a:extLst>
        </xdr:cNvPr>
        <xdr:cNvCxnSpPr/>
      </xdr:nvCxnSpPr>
      <xdr:spPr>
        <a:xfrm>
          <a:off x="9207628" y="19923761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238888</xdr:colOff>
      <xdr:row>244</xdr:row>
      <xdr:rowOff>177800</xdr:rowOff>
    </xdr:from>
    <xdr:to>
      <xdr:col>6</xdr:col>
      <xdr:colOff>127</xdr:colOff>
      <xdr:row>244</xdr:row>
      <xdr:rowOff>177800</xdr:rowOff>
    </xdr:to>
    <xdr:cxnSp macro="_xll.PtreeEvent_ObjectClick">
      <xdr:nvCxnSpPr>
        <xdr:cNvPr id="304" name="PTObj_DBranchHLine_1_47">
          <a:extLst>
            <a:ext uri="{FF2B5EF4-FFF2-40B4-BE49-F238E27FC236}">
              <a16:creationId xmlns:a16="http://schemas.microsoft.com/office/drawing/2014/main" id="{CD4F234D-2D91-4890-9BDE-0DC8061F38F9}"/>
            </a:ext>
          </a:extLst>
        </xdr:cNvPr>
        <xdr:cNvCxnSpPr/>
      </xdr:nvCxnSpPr>
      <xdr:spPr>
        <a:xfrm>
          <a:off x="9360028" y="19563080"/>
          <a:ext cx="91185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86488</xdr:colOff>
      <xdr:row>244</xdr:row>
      <xdr:rowOff>177800</xdr:rowOff>
    </xdr:from>
    <xdr:to>
      <xdr:col>5</xdr:col>
      <xdr:colOff>238888</xdr:colOff>
      <xdr:row>246</xdr:row>
      <xdr:rowOff>172721</xdr:rowOff>
    </xdr:to>
    <xdr:cxnSp macro="_xll.PtreeEvent_ObjectClick">
      <xdr:nvCxnSpPr>
        <xdr:cNvPr id="303" name="PTObj_DBranchDLine_1_47">
          <a:extLst>
            <a:ext uri="{FF2B5EF4-FFF2-40B4-BE49-F238E27FC236}">
              <a16:creationId xmlns:a16="http://schemas.microsoft.com/office/drawing/2014/main" id="{6ACB6800-859F-471A-9E5C-E2AF62B5FEEC}"/>
            </a:ext>
          </a:extLst>
        </xdr:cNvPr>
        <xdr:cNvCxnSpPr/>
      </xdr:nvCxnSpPr>
      <xdr:spPr>
        <a:xfrm flipV="1">
          <a:off x="9207628" y="19563080"/>
          <a:ext cx="152400" cy="360681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238887</xdr:colOff>
      <xdr:row>246</xdr:row>
      <xdr:rowOff>177800</xdr:rowOff>
    </xdr:from>
    <xdr:to>
      <xdr:col>5</xdr:col>
      <xdr:colOff>127</xdr:colOff>
      <xdr:row>246</xdr:row>
      <xdr:rowOff>177800</xdr:rowOff>
    </xdr:to>
    <xdr:cxnSp macro="_xll.PtreeEvent_ObjectClick">
      <xdr:nvCxnSpPr>
        <xdr:cNvPr id="300" name="PTObj_DBranchHLine_1_10">
          <a:extLst>
            <a:ext uri="{FF2B5EF4-FFF2-40B4-BE49-F238E27FC236}">
              <a16:creationId xmlns:a16="http://schemas.microsoft.com/office/drawing/2014/main" id="{B0C3E01C-2417-4F68-B649-9AE3B116951A}"/>
            </a:ext>
          </a:extLst>
        </xdr:cNvPr>
        <xdr:cNvCxnSpPr/>
      </xdr:nvCxnSpPr>
      <xdr:spPr>
        <a:xfrm>
          <a:off x="7477887" y="19563080"/>
          <a:ext cx="16433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86487</xdr:colOff>
      <xdr:row>242</xdr:row>
      <xdr:rowOff>172721</xdr:rowOff>
    </xdr:from>
    <xdr:to>
      <xdr:col>4</xdr:col>
      <xdr:colOff>238887</xdr:colOff>
      <xdr:row>246</xdr:row>
      <xdr:rowOff>177800</xdr:rowOff>
    </xdr:to>
    <xdr:cxnSp macro="_xll.PtreeEvent_ObjectClick">
      <xdr:nvCxnSpPr>
        <xdr:cNvPr id="299" name="PTObj_DBranchDLine_1_10">
          <a:extLst>
            <a:ext uri="{FF2B5EF4-FFF2-40B4-BE49-F238E27FC236}">
              <a16:creationId xmlns:a16="http://schemas.microsoft.com/office/drawing/2014/main" id="{08D92F8C-2B06-4F49-B1CE-CDC29E24FFBD}"/>
            </a:ext>
          </a:extLst>
        </xdr:cNvPr>
        <xdr:cNvCxnSpPr/>
      </xdr:nvCxnSpPr>
      <xdr:spPr>
        <a:xfrm>
          <a:off x="7325487" y="19192241"/>
          <a:ext cx="152400" cy="370839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24</xdr:row>
      <xdr:rowOff>177800</xdr:rowOff>
    </xdr:from>
    <xdr:to>
      <xdr:col>4</xdr:col>
      <xdr:colOff>127</xdr:colOff>
      <xdr:row>24</xdr:row>
      <xdr:rowOff>177800</xdr:rowOff>
    </xdr:to>
    <xdr:cxnSp macro="_xll.PtreeEvent_ObjectClick">
      <xdr:nvCxnSpPr>
        <xdr:cNvPr id="288" name="PTObj_DBranchHLine_1_25">
          <a:extLst>
            <a:ext uri="{FF2B5EF4-FFF2-40B4-BE49-F238E27FC236}">
              <a16:creationId xmlns:a16="http://schemas.microsoft.com/office/drawing/2014/main" id="{B8DB0CCC-1728-4866-BE28-31B937B3A2F4}"/>
            </a:ext>
          </a:extLst>
        </xdr:cNvPr>
        <xdr:cNvCxnSpPr/>
      </xdr:nvCxnSpPr>
      <xdr:spPr>
        <a:xfrm>
          <a:off x="5184267" y="346964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24</xdr:row>
      <xdr:rowOff>177800</xdr:rowOff>
    </xdr:from>
    <xdr:to>
      <xdr:col>3</xdr:col>
      <xdr:colOff>238887</xdr:colOff>
      <xdr:row>34</xdr:row>
      <xdr:rowOff>172720</xdr:rowOff>
    </xdr:to>
    <xdr:cxnSp macro="_xll.PtreeEvent_ObjectClick">
      <xdr:nvCxnSpPr>
        <xdr:cNvPr id="287" name="PTObj_DBranchDLine_1_25">
          <a:extLst>
            <a:ext uri="{FF2B5EF4-FFF2-40B4-BE49-F238E27FC236}">
              <a16:creationId xmlns:a16="http://schemas.microsoft.com/office/drawing/2014/main" id="{84FE40A3-DEC6-4AE8-9F71-6B0902C4E469}"/>
            </a:ext>
          </a:extLst>
        </xdr:cNvPr>
        <xdr:cNvCxnSpPr/>
      </xdr:nvCxnSpPr>
      <xdr:spPr>
        <a:xfrm flipV="1">
          <a:off x="5031867" y="3469640"/>
          <a:ext cx="152400" cy="7264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44</xdr:row>
      <xdr:rowOff>177800</xdr:rowOff>
    </xdr:from>
    <xdr:to>
      <xdr:col>4</xdr:col>
      <xdr:colOff>127</xdr:colOff>
      <xdr:row>44</xdr:row>
      <xdr:rowOff>177800</xdr:rowOff>
    </xdr:to>
    <xdr:cxnSp macro="_xll.PtreeEvent_ObjectClick">
      <xdr:nvCxnSpPr>
        <xdr:cNvPr id="272" name="PTObj_DBranchHLine_1_26">
          <a:extLst>
            <a:ext uri="{FF2B5EF4-FFF2-40B4-BE49-F238E27FC236}">
              <a16:creationId xmlns:a16="http://schemas.microsoft.com/office/drawing/2014/main" id="{F8D2174A-AA7F-47B1-9EC2-C50633EFD8B0}"/>
            </a:ext>
          </a:extLst>
        </xdr:cNvPr>
        <xdr:cNvCxnSpPr/>
      </xdr:nvCxnSpPr>
      <xdr:spPr>
        <a:xfrm>
          <a:off x="5184267" y="420116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34</xdr:row>
      <xdr:rowOff>172720</xdr:rowOff>
    </xdr:from>
    <xdr:to>
      <xdr:col>3</xdr:col>
      <xdr:colOff>238887</xdr:colOff>
      <xdr:row>44</xdr:row>
      <xdr:rowOff>177800</xdr:rowOff>
    </xdr:to>
    <xdr:cxnSp macro="_xll.PtreeEvent_ObjectClick">
      <xdr:nvCxnSpPr>
        <xdr:cNvPr id="271" name="PTObj_DBranchDLine_1_26">
          <a:extLst>
            <a:ext uri="{FF2B5EF4-FFF2-40B4-BE49-F238E27FC236}">
              <a16:creationId xmlns:a16="http://schemas.microsoft.com/office/drawing/2014/main" id="{46686CCE-A60D-4AD5-8AE0-EF48916EC9B6}"/>
            </a:ext>
          </a:extLst>
        </xdr:cNvPr>
        <xdr:cNvCxnSpPr/>
      </xdr:nvCxnSpPr>
      <xdr:spPr>
        <a:xfrm>
          <a:off x="5031867" y="346456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64</xdr:row>
      <xdr:rowOff>177800</xdr:rowOff>
    </xdr:from>
    <xdr:to>
      <xdr:col>4</xdr:col>
      <xdr:colOff>127</xdr:colOff>
      <xdr:row>64</xdr:row>
      <xdr:rowOff>177800</xdr:rowOff>
    </xdr:to>
    <xdr:cxnSp macro="_xll.PtreeEvent_ObjectClick">
      <xdr:nvCxnSpPr>
        <xdr:cNvPr id="256" name="PTObj_DBranchHLine_1_23">
          <a:extLst>
            <a:ext uri="{FF2B5EF4-FFF2-40B4-BE49-F238E27FC236}">
              <a16:creationId xmlns:a16="http://schemas.microsoft.com/office/drawing/2014/main" id="{6B9781A7-FC6C-46FE-AED3-9B786A6579E4}"/>
            </a:ext>
          </a:extLst>
        </xdr:cNvPr>
        <xdr:cNvCxnSpPr/>
      </xdr:nvCxnSpPr>
      <xdr:spPr>
        <a:xfrm>
          <a:off x="5184267" y="493268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64</xdr:row>
      <xdr:rowOff>177800</xdr:rowOff>
    </xdr:from>
    <xdr:to>
      <xdr:col>3</xdr:col>
      <xdr:colOff>238887</xdr:colOff>
      <xdr:row>74</xdr:row>
      <xdr:rowOff>172720</xdr:rowOff>
    </xdr:to>
    <xdr:cxnSp macro="_xll.PtreeEvent_ObjectClick">
      <xdr:nvCxnSpPr>
        <xdr:cNvPr id="255" name="PTObj_DBranchDLine_1_23">
          <a:extLst>
            <a:ext uri="{FF2B5EF4-FFF2-40B4-BE49-F238E27FC236}">
              <a16:creationId xmlns:a16="http://schemas.microsoft.com/office/drawing/2014/main" id="{563EE131-E2C0-4D44-BB9E-70083A50D261}"/>
            </a:ext>
          </a:extLst>
        </xdr:cNvPr>
        <xdr:cNvCxnSpPr/>
      </xdr:nvCxnSpPr>
      <xdr:spPr>
        <a:xfrm flipV="1">
          <a:off x="5031867" y="4932680"/>
          <a:ext cx="152400" cy="7264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84</xdr:row>
      <xdr:rowOff>177800</xdr:rowOff>
    </xdr:from>
    <xdr:to>
      <xdr:col>4</xdr:col>
      <xdr:colOff>127</xdr:colOff>
      <xdr:row>84</xdr:row>
      <xdr:rowOff>177800</xdr:rowOff>
    </xdr:to>
    <xdr:cxnSp macro="_xll.PtreeEvent_ObjectClick">
      <xdr:nvCxnSpPr>
        <xdr:cNvPr id="240" name="PTObj_DBranchHLine_1_24">
          <a:extLst>
            <a:ext uri="{FF2B5EF4-FFF2-40B4-BE49-F238E27FC236}">
              <a16:creationId xmlns:a16="http://schemas.microsoft.com/office/drawing/2014/main" id="{BA3D1F1E-4F82-403D-875D-D5A5C0C2CC0F}"/>
            </a:ext>
          </a:extLst>
        </xdr:cNvPr>
        <xdr:cNvCxnSpPr/>
      </xdr:nvCxnSpPr>
      <xdr:spPr>
        <a:xfrm>
          <a:off x="5184267" y="566420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74</xdr:row>
      <xdr:rowOff>172720</xdr:rowOff>
    </xdr:from>
    <xdr:to>
      <xdr:col>3</xdr:col>
      <xdr:colOff>238887</xdr:colOff>
      <xdr:row>84</xdr:row>
      <xdr:rowOff>177800</xdr:rowOff>
    </xdr:to>
    <xdr:cxnSp macro="_xll.PtreeEvent_ObjectClick">
      <xdr:nvCxnSpPr>
        <xdr:cNvPr id="239" name="PTObj_DBranchDLine_1_24">
          <a:extLst>
            <a:ext uri="{FF2B5EF4-FFF2-40B4-BE49-F238E27FC236}">
              <a16:creationId xmlns:a16="http://schemas.microsoft.com/office/drawing/2014/main" id="{28C2BFA8-A5D9-4587-A708-D1986342552F}"/>
            </a:ext>
          </a:extLst>
        </xdr:cNvPr>
        <xdr:cNvCxnSpPr/>
      </xdr:nvCxnSpPr>
      <xdr:spPr>
        <a:xfrm>
          <a:off x="5031867" y="49276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104</xdr:row>
      <xdr:rowOff>177800</xdr:rowOff>
    </xdr:from>
    <xdr:to>
      <xdr:col>4</xdr:col>
      <xdr:colOff>127</xdr:colOff>
      <xdr:row>104</xdr:row>
      <xdr:rowOff>177800</xdr:rowOff>
    </xdr:to>
    <xdr:cxnSp macro="_xll.PtreeEvent_ObjectClick">
      <xdr:nvCxnSpPr>
        <xdr:cNvPr id="224" name="PTObj_DBranchHLine_1_21">
          <a:extLst>
            <a:ext uri="{FF2B5EF4-FFF2-40B4-BE49-F238E27FC236}">
              <a16:creationId xmlns:a16="http://schemas.microsoft.com/office/drawing/2014/main" id="{A6F33C18-7D20-42D4-A40A-6B020BA074AE}"/>
            </a:ext>
          </a:extLst>
        </xdr:cNvPr>
        <xdr:cNvCxnSpPr/>
      </xdr:nvCxnSpPr>
      <xdr:spPr>
        <a:xfrm>
          <a:off x="5184267" y="602996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104</xdr:row>
      <xdr:rowOff>177800</xdr:rowOff>
    </xdr:from>
    <xdr:to>
      <xdr:col>3</xdr:col>
      <xdr:colOff>238887</xdr:colOff>
      <xdr:row>114</xdr:row>
      <xdr:rowOff>172720</xdr:rowOff>
    </xdr:to>
    <xdr:cxnSp macro="_xll.PtreeEvent_ObjectClick">
      <xdr:nvCxnSpPr>
        <xdr:cNvPr id="223" name="PTObj_DBranchDLine_1_21">
          <a:extLst>
            <a:ext uri="{FF2B5EF4-FFF2-40B4-BE49-F238E27FC236}">
              <a16:creationId xmlns:a16="http://schemas.microsoft.com/office/drawing/2014/main" id="{C59FE904-4CDC-4A97-AEC1-B3D3045B701D}"/>
            </a:ext>
          </a:extLst>
        </xdr:cNvPr>
        <xdr:cNvCxnSpPr/>
      </xdr:nvCxnSpPr>
      <xdr:spPr>
        <a:xfrm flipV="1">
          <a:off x="5031867" y="602996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124</xdr:row>
      <xdr:rowOff>177800</xdr:rowOff>
    </xdr:from>
    <xdr:to>
      <xdr:col>4</xdr:col>
      <xdr:colOff>127</xdr:colOff>
      <xdr:row>124</xdr:row>
      <xdr:rowOff>177800</xdr:rowOff>
    </xdr:to>
    <xdr:cxnSp macro="_xll.PtreeEvent_ObjectClick">
      <xdr:nvCxnSpPr>
        <xdr:cNvPr id="212" name="PTObj_DBranchHLine_1_22">
          <a:extLst>
            <a:ext uri="{FF2B5EF4-FFF2-40B4-BE49-F238E27FC236}">
              <a16:creationId xmlns:a16="http://schemas.microsoft.com/office/drawing/2014/main" id="{5481D0D3-0DC9-420D-913D-18B3704672C3}"/>
            </a:ext>
          </a:extLst>
        </xdr:cNvPr>
        <xdr:cNvCxnSpPr/>
      </xdr:nvCxnSpPr>
      <xdr:spPr>
        <a:xfrm>
          <a:off x="5184267" y="676148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114</xdr:row>
      <xdr:rowOff>172720</xdr:rowOff>
    </xdr:from>
    <xdr:to>
      <xdr:col>3</xdr:col>
      <xdr:colOff>238887</xdr:colOff>
      <xdr:row>124</xdr:row>
      <xdr:rowOff>177800</xdr:rowOff>
    </xdr:to>
    <xdr:cxnSp macro="_xll.PtreeEvent_ObjectClick">
      <xdr:nvCxnSpPr>
        <xdr:cNvPr id="211" name="PTObj_DBranchDLine_1_22">
          <a:extLst>
            <a:ext uri="{FF2B5EF4-FFF2-40B4-BE49-F238E27FC236}">
              <a16:creationId xmlns:a16="http://schemas.microsoft.com/office/drawing/2014/main" id="{FFB44238-5A01-4DDA-9343-F72B0D49AFD4}"/>
            </a:ext>
          </a:extLst>
        </xdr:cNvPr>
        <xdr:cNvCxnSpPr/>
      </xdr:nvCxnSpPr>
      <xdr:spPr>
        <a:xfrm>
          <a:off x="5031867" y="639064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144</xdr:row>
      <xdr:rowOff>177800</xdr:rowOff>
    </xdr:from>
    <xdr:to>
      <xdr:col>4</xdr:col>
      <xdr:colOff>127</xdr:colOff>
      <xdr:row>144</xdr:row>
      <xdr:rowOff>177800</xdr:rowOff>
    </xdr:to>
    <xdr:cxnSp macro="_xll.PtreeEvent_ObjectClick">
      <xdr:nvCxnSpPr>
        <xdr:cNvPr id="200" name="PTObj_DBranchHLine_1_19">
          <a:extLst>
            <a:ext uri="{FF2B5EF4-FFF2-40B4-BE49-F238E27FC236}">
              <a16:creationId xmlns:a16="http://schemas.microsoft.com/office/drawing/2014/main" id="{60909C57-DD89-4265-B6E6-4EE2F678AB33}"/>
            </a:ext>
          </a:extLst>
        </xdr:cNvPr>
        <xdr:cNvCxnSpPr/>
      </xdr:nvCxnSpPr>
      <xdr:spPr>
        <a:xfrm>
          <a:off x="5184267" y="749300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144</xdr:row>
      <xdr:rowOff>177800</xdr:rowOff>
    </xdr:from>
    <xdr:to>
      <xdr:col>3</xdr:col>
      <xdr:colOff>238887</xdr:colOff>
      <xdr:row>154</xdr:row>
      <xdr:rowOff>172720</xdr:rowOff>
    </xdr:to>
    <xdr:cxnSp macro="_xll.PtreeEvent_ObjectClick">
      <xdr:nvCxnSpPr>
        <xdr:cNvPr id="199" name="PTObj_DBranchDLine_1_19">
          <a:extLst>
            <a:ext uri="{FF2B5EF4-FFF2-40B4-BE49-F238E27FC236}">
              <a16:creationId xmlns:a16="http://schemas.microsoft.com/office/drawing/2014/main" id="{F8E8C92E-FC5A-4AA6-B523-DCA5499E583E}"/>
            </a:ext>
          </a:extLst>
        </xdr:cNvPr>
        <xdr:cNvCxnSpPr/>
      </xdr:nvCxnSpPr>
      <xdr:spPr>
        <a:xfrm flipV="1">
          <a:off x="5031867" y="749300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164</xdr:row>
      <xdr:rowOff>177800</xdr:rowOff>
    </xdr:from>
    <xdr:to>
      <xdr:col>4</xdr:col>
      <xdr:colOff>127</xdr:colOff>
      <xdr:row>164</xdr:row>
      <xdr:rowOff>177800</xdr:rowOff>
    </xdr:to>
    <xdr:cxnSp macro="_xll.PtreeEvent_ObjectClick">
      <xdr:nvCxnSpPr>
        <xdr:cNvPr id="188" name="PTObj_DBranchHLine_1_20">
          <a:extLst>
            <a:ext uri="{FF2B5EF4-FFF2-40B4-BE49-F238E27FC236}">
              <a16:creationId xmlns:a16="http://schemas.microsoft.com/office/drawing/2014/main" id="{1BED1079-1A5A-4CB4-9F0F-B1217FD0A7F6}"/>
            </a:ext>
          </a:extLst>
        </xdr:cNvPr>
        <xdr:cNvCxnSpPr/>
      </xdr:nvCxnSpPr>
      <xdr:spPr>
        <a:xfrm>
          <a:off x="5184267" y="822452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154</xdr:row>
      <xdr:rowOff>172720</xdr:rowOff>
    </xdr:from>
    <xdr:to>
      <xdr:col>3</xdr:col>
      <xdr:colOff>238887</xdr:colOff>
      <xdr:row>164</xdr:row>
      <xdr:rowOff>177800</xdr:rowOff>
    </xdr:to>
    <xdr:cxnSp macro="_xll.PtreeEvent_ObjectClick">
      <xdr:nvCxnSpPr>
        <xdr:cNvPr id="187" name="PTObj_DBranchDLine_1_20">
          <a:extLst>
            <a:ext uri="{FF2B5EF4-FFF2-40B4-BE49-F238E27FC236}">
              <a16:creationId xmlns:a16="http://schemas.microsoft.com/office/drawing/2014/main" id="{EBDE7561-8B57-400B-8BA8-B0E2F82ABA94}"/>
            </a:ext>
          </a:extLst>
        </xdr:cNvPr>
        <xdr:cNvCxnSpPr/>
      </xdr:nvCxnSpPr>
      <xdr:spPr>
        <a:xfrm>
          <a:off x="5031867" y="785368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182</xdr:row>
      <xdr:rowOff>177800</xdr:rowOff>
    </xdr:from>
    <xdr:to>
      <xdr:col>4</xdr:col>
      <xdr:colOff>127</xdr:colOff>
      <xdr:row>182</xdr:row>
      <xdr:rowOff>177800</xdr:rowOff>
    </xdr:to>
    <xdr:cxnSp macro="_xll.PtreeEvent_ObjectClick">
      <xdr:nvCxnSpPr>
        <xdr:cNvPr id="176" name="PTObj_DBranchHLine_1_13">
          <a:extLst>
            <a:ext uri="{FF2B5EF4-FFF2-40B4-BE49-F238E27FC236}">
              <a16:creationId xmlns:a16="http://schemas.microsoft.com/office/drawing/2014/main" id="{F0DC16D9-5BA2-4E0E-B20C-A47D589C31AE}"/>
            </a:ext>
          </a:extLst>
        </xdr:cNvPr>
        <xdr:cNvCxnSpPr/>
      </xdr:nvCxnSpPr>
      <xdr:spPr>
        <a:xfrm>
          <a:off x="5184267" y="859028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182</xdr:row>
      <xdr:rowOff>177800</xdr:rowOff>
    </xdr:from>
    <xdr:to>
      <xdr:col>3</xdr:col>
      <xdr:colOff>238887</xdr:colOff>
      <xdr:row>192</xdr:row>
      <xdr:rowOff>172720</xdr:rowOff>
    </xdr:to>
    <xdr:cxnSp macro="_xll.PtreeEvent_ObjectClick">
      <xdr:nvCxnSpPr>
        <xdr:cNvPr id="175" name="PTObj_DBranchDLine_1_13">
          <a:extLst>
            <a:ext uri="{FF2B5EF4-FFF2-40B4-BE49-F238E27FC236}">
              <a16:creationId xmlns:a16="http://schemas.microsoft.com/office/drawing/2014/main" id="{95627122-720A-43C5-8FDF-6B5DC5030148}"/>
            </a:ext>
          </a:extLst>
        </xdr:cNvPr>
        <xdr:cNvCxnSpPr/>
      </xdr:nvCxnSpPr>
      <xdr:spPr>
        <a:xfrm flipV="1">
          <a:off x="5031867" y="859028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202</xdr:row>
      <xdr:rowOff>177800</xdr:rowOff>
    </xdr:from>
    <xdr:to>
      <xdr:col>4</xdr:col>
      <xdr:colOff>127</xdr:colOff>
      <xdr:row>202</xdr:row>
      <xdr:rowOff>177800</xdr:rowOff>
    </xdr:to>
    <xdr:cxnSp macro="_xll.PtreeEvent_ObjectClick">
      <xdr:nvCxnSpPr>
        <xdr:cNvPr id="164" name="PTObj_DBranchHLine_1_14">
          <a:extLst>
            <a:ext uri="{FF2B5EF4-FFF2-40B4-BE49-F238E27FC236}">
              <a16:creationId xmlns:a16="http://schemas.microsoft.com/office/drawing/2014/main" id="{92228A2D-1504-4547-AD73-F815786EA986}"/>
            </a:ext>
          </a:extLst>
        </xdr:cNvPr>
        <xdr:cNvCxnSpPr/>
      </xdr:nvCxnSpPr>
      <xdr:spPr>
        <a:xfrm>
          <a:off x="5184267" y="932180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192</xdr:row>
      <xdr:rowOff>172720</xdr:rowOff>
    </xdr:from>
    <xdr:to>
      <xdr:col>3</xdr:col>
      <xdr:colOff>238887</xdr:colOff>
      <xdr:row>202</xdr:row>
      <xdr:rowOff>177800</xdr:rowOff>
    </xdr:to>
    <xdr:cxnSp macro="_xll.PtreeEvent_ObjectClick">
      <xdr:nvCxnSpPr>
        <xdr:cNvPr id="163" name="PTObj_DBranchDLine_1_14">
          <a:extLst>
            <a:ext uri="{FF2B5EF4-FFF2-40B4-BE49-F238E27FC236}">
              <a16:creationId xmlns:a16="http://schemas.microsoft.com/office/drawing/2014/main" id="{9A04A572-DF7F-4D3D-961B-303F31F0C4F1}"/>
            </a:ext>
          </a:extLst>
        </xdr:cNvPr>
        <xdr:cNvCxnSpPr/>
      </xdr:nvCxnSpPr>
      <xdr:spPr>
        <a:xfrm>
          <a:off x="5031867" y="895096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34</xdr:row>
      <xdr:rowOff>177800</xdr:rowOff>
    </xdr:from>
    <xdr:to>
      <xdr:col>3</xdr:col>
      <xdr:colOff>127</xdr:colOff>
      <xdr:row>34</xdr:row>
      <xdr:rowOff>177800</xdr:rowOff>
    </xdr:to>
    <xdr:cxnSp macro="_xll.PtreeEvent_ObjectClick">
      <xdr:nvCxnSpPr>
        <xdr:cNvPr id="152" name="PTObj_DBranchHLine_1_17">
          <a:extLst>
            <a:ext uri="{FF2B5EF4-FFF2-40B4-BE49-F238E27FC236}">
              <a16:creationId xmlns:a16="http://schemas.microsoft.com/office/drawing/2014/main" id="{56E4ED57-284B-457D-85A1-17AC90E23816}"/>
            </a:ext>
          </a:extLst>
        </xdr:cNvPr>
        <xdr:cNvCxnSpPr/>
      </xdr:nvCxnSpPr>
      <xdr:spPr>
        <a:xfrm>
          <a:off x="3324987" y="3103880"/>
          <a:ext cx="162052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34</xdr:row>
      <xdr:rowOff>177800</xdr:rowOff>
    </xdr:from>
    <xdr:to>
      <xdr:col>2</xdr:col>
      <xdr:colOff>238887</xdr:colOff>
      <xdr:row>54</xdr:row>
      <xdr:rowOff>172720</xdr:rowOff>
    </xdr:to>
    <xdr:cxnSp macro="_xll.PtreeEvent_ObjectClick">
      <xdr:nvCxnSpPr>
        <xdr:cNvPr id="151" name="PTObj_DBranchDLine_1_17">
          <a:extLst>
            <a:ext uri="{FF2B5EF4-FFF2-40B4-BE49-F238E27FC236}">
              <a16:creationId xmlns:a16="http://schemas.microsoft.com/office/drawing/2014/main" id="{DE3922EC-5631-46CF-B107-2F06DEDC751E}"/>
            </a:ext>
          </a:extLst>
        </xdr:cNvPr>
        <xdr:cNvCxnSpPr/>
      </xdr:nvCxnSpPr>
      <xdr:spPr>
        <a:xfrm flipV="1">
          <a:off x="3172587" y="310388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74</xdr:row>
      <xdr:rowOff>177800</xdr:rowOff>
    </xdr:from>
    <xdr:to>
      <xdr:col>3</xdr:col>
      <xdr:colOff>127</xdr:colOff>
      <xdr:row>74</xdr:row>
      <xdr:rowOff>177800</xdr:rowOff>
    </xdr:to>
    <xdr:cxnSp macro="_xll.PtreeEvent_ObjectClick">
      <xdr:nvCxnSpPr>
        <xdr:cNvPr id="140" name="PTObj_DBranchHLine_1_18">
          <a:extLst>
            <a:ext uri="{FF2B5EF4-FFF2-40B4-BE49-F238E27FC236}">
              <a16:creationId xmlns:a16="http://schemas.microsoft.com/office/drawing/2014/main" id="{15BAA703-420E-47F4-9D3D-B0A3E7FDFA76}"/>
            </a:ext>
          </a:extLst>
        </xdr:cNvPr>
        <xdr:cNvCxnSpPr/>
      </xdr:nvCxnSpPr>
      <xdr:spPr>
        <a:xfrm>
          <a:off x="3324987" y="3835400"/>
          <a:ext cx="162052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54</xdr:row>
      <xdr:rowOff>172720</xdr:rowOff>
    </xdr:from>
    <xdr:to>
      <xdr:col>2</xdr:col>
      <xdr:colOff>238887</xdr:colOff>
      <xdr:row>74</xdr:row>
      <xdr:rowOff>177800</xdr:rowOff>
    </xdr:to>
    <xdr:cxnSp macro="_xll.PtreeEvent_ObjectClick">
      <xdr:nvCxnSpPr>
        <xdr:cNvPr id="139" name="PTObj_DBranchDLine_1_18">
          <a:extLst>
            <a:ext uri="{FF2B5EF4-FFF2-40B4-BE49-F238E27FC236}">
              <a16:creationId xmlns:a16="http://schemas.microsoft.com/office/drawing/2014/main" id="{689D0C75-B257-4989-B265-22E3BBB8F251}"/>
            </a:ext>
          </a:extLst>
        </xdr:cNvPr>
        <xdr:cNvCxnSpPr/>
      </xdr:nvCxnSpPr>
      <xdr:spPr>
        <a:xfrm>
          <a:off x="3172587" y="346456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114</xdr:row>
      <xdr:rowOff>177800</xdr:rowOff>
    </xdr:from>
    <xdr:to>
      <xdr:col>3</xdr:col>
      <xdr:colOff>127</xdr:colOff>
      <xdr:row>114</xdr:row>
      <xdr:rowOff>177800</xdr:rowOff>
    </xdr:to>
    <xdr:cxnSp macro="_xll.PtreeEvent_ObjectClick">
      <xdr:nvCxnSpPr>
        <xdr:cNvPr id="128" name="PTObj_DBranchHLine_1_15">
          <a:extLst>
            <a:ext uri="{FF2B5EF4-FFF2-40B4-BE49-F238E27FC236}">
              <a16:creationId xmlns:a16="http://schemas.microsoft.com/office/drawing/2014/main" id="{673AB55A-FE3C-4943-A376-3E7930F90535}"/>
            </a:ext>
          </a:extLst>
        </xdr:cNvPr>
        <xdr:cNvCxnSpPr/>
      </xdr:nvCxnSpPr>
      <xdr:spPr>
        <a:xfrm>
          <a:off x="3324987" y="4566920"/>
          <a:ext cx="162052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114</xdr:row>
      <xdr:rowOff>177800</xdr:rowOff>
    </xdr:from>
    <xdr:to>
      <xdr:col>2</xdr:col>
      <xdr:colOff>238887</xdr:colOff>
      <xdr:row>134</xdr:row>
      <xdr:rowOff>172720</xdr:rowOff>
    </xdr:to>
    <xdr:cxnSp macro="_xll.PtreeEvent_ObjectClick">
      <xdr:nvCxnSpPr>
        <xdr:cNvPr id="127" name="PTObj_DBranchDLine_1_15">
          <a:extLst>
            <a:ext uri="{FF2B5EF4-FFF2-40B4-BE49-F238E27FC236}">
              <a16:creationId xmlns:a16="http://schemas.microsoft.com/office/drawing/2014/main" id="{FE43BACB-B024-4C2E-8CD1-8D5D3FDB2890}"/>
            </a:ext>
          </a:extLst>
        </xdr:cNvPr>
        <xdr:cNvCxnSpPr/>
      </xdr:nvCxnSpPr>
      <xdr:spPr>
        <a:xfrm flipV="1">
          <a:off x="3172587" y="456692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154</xdr:row>
      <xdr:rowOff>177800</xdr:rowOff>
    </xdr:from>
    <xdr:to>
      <xdr:col>3</xdr:col>
      <xdr:colOff>127</xdr:colOff>
      <xdr:row>154</xdr:row>
      <xdr:rowOff>177800</xdr:rowOff>
    </xdr:to>
    <xdr:cxnSp macro="_xll.PtreeEvent_ObjectClick">
      <xdr:nvCxnSpPr>
        <xdr:cNvPr id="116" name="PTObj_DBranchHLine_1_16">
          <a:extLst>
            <a:ext uri="{FF2B5EF4-FFF2-40B4-BE49-F238E27FC236}">
              <a16:creationId xmlns:a16="http://schemas.microsoft.com/office/drawing/2014/main" id="{C5FE0674-E2D9-4210-A7FF-6D1928363716}"/>
            </a:ext>
          </a:extLst>
        </xdr:cNvPr>
        <xdr:cNvCxnSpPr/>
      </xdr:nvCxnSpPr>
      <xdr:spPr>
        <a:xfrm>
          <a:off x="3324987" y="5298440"/>
          <a:ext cx="162052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134</xdr:row>
      <xdr:rowOff>172720</xdr:rowOff>
    </xdr:from>
    <xdr:to>
      <xdr:col>2</xdr:col>
      <xdr:colOff>238887</xdr:colOff>
      <xdr:row>154</xdr:row>
      <xdr:rowOff>177800</xdr:rowOff>
    </xdr:to>
    <xdr:cxnSp macro="_xll.PtreeEvent_ObjectClick">
      <xdr:nvCxnSpPr>
        <xdr:cNvPr id="115" name="PTObj_DBranchDLine_1_16">
          <a:extLst>
            <a:ext uri="{FF2B5EF4-FFF2-40B4-BE49-F238E27FC236}">
              <a16:creationId xmlns:a16="http://schemas.microsoft.com/office/drawing/2014/main" id="{2E563CBE-5E8C-428E-B965-D33170D1BEDE}"/>
            </a:ext>
          </a:extLst>
        </xdr:cNvPr>
        <xdr:cNvCxnSpPr/>
      </xdr:nvCxnSpPr>
      <xdr:spPr>
        <a:xfrm>
          <a:off x="3172587" y="492760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238887</xdr:colOff>
      <xdr:row>54</xdr:row>
      <xdr:rowOff>177800</xdr:rowOff>
    </xdr:from>
    <xdr:to>
      <xdr:col>2</xdr:col>
      <xdr:colOff>127</xdr:colOff>
      <xdr:row>54</xdr:row>
      <xdr:rowOff>177800</xdr:rowOff>
    </xdr:to>
    <xdr:cxnSp macro="_xll.PtreeEvent_ObjectClick">
      <xdr:nvCxnSpPr>
        <xdr:cNvPr id="104" name="PTObj_DBranchHLine_1_2">
          <a:extLst>
            <a:ext uri="{FF2B5EF4-FFF2-40B4-BE49-F238E27FC236}">
              <a16:creationId xmlns:a16="http://schemas.microsoft.com/office/drawing/2014/main" id="{3088BECC-1ED0-45DE-A9C9-5DB379F44964}"/>
            </a:ext>
          </a:extLst>
        </xdr:cNvPr>
        <xdr:cNvCxnSpPr/>
      </xdr:nvCxnSpPr>
      <xdr:spPr>
        <a:xfrm>
          <a:off x="1793367" y="310388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86487</xdr:colOff>
      <xdr:row>54</xdr:row>
      <xdr:rowOff>177800</xdr:rowOff>
    </xdr:from>
    <xdr:to>
      <xdr:col>1</xdr:col>
      <xdr:colOff>238887</xdr:colOff>
      <xdr:row>94</xdr:row>
      <xdr:rowOff>172720</xdr:rowOff>
    </xdr:to>
    <xdr:cxnSp macro="_xll.PtreeEvent_ObjectClick">
      <xdr:nvCxnSpPr>
        <xdr:cNvPr id="103" name="PTObj_DBranchDLine_1_2">
          <a:extLst>
            <a:ext uri="{FF2B5EF4-FFF2-40B4-BE49-F238E27FC236}">
              <a16:creationId xmlns:a16="http://schemas.microsoft.com/office/drawing/2014/main" id="{3BF0C1C8-019E-4A3D-AFFF-3C23CB24A780}"/>
            </a:ext>
          </a:extLst>
        </xdr:cNvPr>
        <xdr:cNvCxnSpPr/>
      </xdr:nvCxnSpPr>
      <xdr:spPr>
        <a:xfrm flipV="1">
          <a:off x="1640967" y="310388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238887</xdr:colOff>
      <xdr:row>134</xdr:row>
      <xdr:rowOff>177800</xdr:rowOff>
    </xdr:from>
    <xdr:to>
      <xdr:col>2</xdr:col>
      <xdr:colOff>127</xdr:colOff>
      <xdr:row>134</xdr:row>
      <xdr:rowOff>177800</xdr:rowOff>
    </xdr:to>
    <xdr:cxnSp macro="_xll.PtreeEvent_ObjectClick">
      <xdr:nvCxnSpPr>
        <xdr:cNvPr id="92" name="PTObj_DBranchHLine_1_3">
          <a:extLst>
            <a:ext uri="{FF2B5EF4-FFF2-40B4-BE49-F238E27FC236}">
              <a16:creationId xmlns:a16="http://schemas.microsoft.com/office/drawing/2014/main" id="{7E1BFFD6-B417-4499-9423-73752A7388AE}"/>
            </a:ext>
          </a:extLst>
        </xdr:cNvPr>
        <xdr:cNvCxnSpPr/>
      </xdr:nvCxnSpPr>
      <xdr:spPr>
        <a:xfrm>
          <a:off x="1793367" y="383540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86487</xdr:colOff>
      <xdr:row>94</xdr:row>
      <xdr:rowOff>172720</xdr:rowOff>
    </xdr:from>
    <xdr:to>
      <xdr:col>1</xdr:col>
      <xdr:colOff>238887</xdr:colOff>
      <xdr:row>134</xdr:row>
      <xdr:rowOff>177800</xdr:rowOff>
    </xdr:to>
    <xdr:cxnSp macro="_xll.PtreeEvent_ObjectClick">
      <xdr:nvCxnSpPr>
        <xdr:cNvPr id="91" name="PTObj_DBranchDLine_1_3">
          <a:extLst>
            <a:ext uri="{FF2B5EF4-FFF2-40B4-BE49-F238E27FC236}">
              <a16:creationId xmlns:a16="http://schemas.microsoft.com/office/drawing/2014/main" id="{5F630D8F-E687-4899-BC4E-9986A79A4B1B}"/>
            </a:ext>
          </a:extLst>
        </xdr:cNvPr>
        <xdr:cNvCxnSpPr/>
      </xdr:nvCxnSpPr>
      <xdr:spPr>
        <a:xfrm>
          <a:off x="1640967" y="346456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192</xdr:row>
      <xdr:rowOff>177800</xdr:rowOff>
    </xdr:from>
    <xdr:to>
      <xdr:col>3</xdr:col>
      <xdr:colOff>127</xdr:colOff>
      <xdr:row>192</xdr:row>
      <xdr:rowOff>177800</xdr:rowOff>
    </xdr:to>
    <xdr:cxnSp macro="_xll.PtreeEvent_ObjectClick">
      <xdr:nvCxnSpPr>
        <xdr:cNvPr id="80" name="PTObj_DBranchHLine_1_5">
          <a:extLst>
            <a:ext uri="{FF2B5EF4-FFF2-40B4-BE49-F238E27FC236}">
              <a16:creationId xmlns:a16="http://schemas.microsoft.com/office/drawing/2014/main" id="{D40443DE-CD92-410B-93FD-09B7AFB009E6}"/>
            </a:ext>
          </a:extLst>
        </xdr:cNvPr>
        <xdr:cNvCxnSpPr/>
      </xdr:nvCxnSpPr>
      <xdr:spPr>
        <a:xfrm>
          <a:off x="3324987" y="4201160"/>
          <a:ext cx="162052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192</xdr:row>
      <xdr:rowOff>177800</xdr:rowOff>
    </xdr:from>
    <xdr:to>
      <xdr:col>2</xdr:col>
      <xdr:colOff>238887</xdr:colOff>
      <xdr:row>212</xdr:row>
      <xdr:rowOff>172720</xdr:rowOff>
    </xdr:to>
    <xdr:cxnSp macro="_xll.PtreeEvent_ObjectClick">
      <xdr:nvCxnSpPr>
        <xdr:cNvPr id="79" name="PTObj_DBranchDLine_1_5">
          <a:extLst>
            <a:ext uri="{FF2B5EF4-FFF2-40B4-BE49-F238E27FC236}">
              <a16:creationId xmlns:a16="http://schemas.microsoft.com/office/drawing/2014/main" id="{5DCE2DA1-7BB6-4A9D-8B53-9F2D1679710C}"/>
            </a:ext>
          </a:extLst>
        </xdr:cNvPr>
        <xdr:cNvCxnSpPr/>
      </xdr:nvCxnSpPr>
      <xdr:spPr>
        <a:xfrm flipV="1">
          <a:off x="3172587" y="420116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222</xdr:row>
      <xdr:rowOff>177800</xdr:rowOff>
    </xdr:from>
    <xdr:to>
      <xdr:col>4</xdr:col>
      <xdr:colOff>127</xdr:colOff>
      <xdr:row>222</xdr:row>
      <xdr:rowOff>177800</xdr:rowOff>
    </xdr:to>
    <xdr:cxnSp macro="_xll.PtreeEvent_ObjectClick">
      <xdr:nvCxnSpPr>
        <xdr:cNvPr id="68" name="PTObj_DBranchHLine_1_7">
          <a:extLst>
            <a:ext uri="{FF2B5EF4-FFF2-40B4-BE49-F238E27FC236}">
              <a16:creationId xmlns:a16="http://schemas.microsoft.com/office/drawing/2014/main" id="{54B8CAA1-44A0-4D6C-A62E-1F0BB842EC30}"/>
            </a:ext>
          </a:extLst>
        </xdr:cNvPr>
        <xdr:cNvCxnSpPr/>
      </xdr:nvCxnSpPr>
      <xdr:spPr>
        <a:xfrm>
          <a:off x="5184267" y="493268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222</xdr:row>
      <xdr:rowOff>177800</xdr:rowOff>
    </xdr:from>
    <xdr:to>
      <xdr:col>3</xdr:col>
      <xdr:colOff>238887</xdr:colOff>
      <xdr:row>232</xdr:row>
      <xdr:rowOff>172720</xdr:rowOff>
    </xdr:to>
    <xdr:cxnSp macro="_xll.PtreeEvent_ObjectClick">
      <xdr:nvCxnSpPr>
        <xdr:cNvPr id="67" name="PTObj_DBranchDLine_1_7">
          <a:extLst>
            <a:ext uri="{FF2B5EF4-FFF2-40B4-BE49-F238E27FC236}">
              <a16:creationId xmlns:a16="http://schemas.microsoft.com/office/drawing/2014/main" id="{959E7757-D555-4DB3-933C-1D597ECF8183}"/>
            </a:ext>
          </a:extLst>
        </xdr:cNvPr>
        <xdr:cNvCxnSpPr/>
      </xdr:nvCxnSpPr>
      <xdr:spPr>
        <a:xfrm flipV="1">
          <a:off x="5031867" y="493268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242</xdr:row>
      <xdr:rowOff>177800</xdr:rowOff>
    </xdr:from>
    <xdr:to>
      <xdr:col>4</xdr:col>
      <xdr:colOff>127</xdr:colOff>
      <xdr:row>242</xdr:row>
      <xdr:rowOff>177800</xdr:rowOff>
    </xdr:to>
    <xdr:cxnSp macro="_xll.PtreeEvent_ObjectClick">
      <xdr:nvCxnSpPr>
        <xdr:cNvPr id="58" name="PTObj_DBranchHLine_1_8">
          <a:extLst>
            <a:ext uri="{FF2B5EF4-FFF2-40B4-BE49-F238E27FC236}">
              <a16:creationId xmlns:a16="http://schemas.microsoft.com/office/drawing/2014/main" id="{E79EAD3D-341C-487E-8765-1475FC0DEC14}"/>
            </a:ext>
          </a:extLst>
        </xdr:cNvPr>
        <xdr:cNvCxnSpPr/>
      </xdr:nvCxnSpPr>
      <xdr:spPr>
        <a:xfrm>
          <a:off x="5184267" y="6029960"/>
          <a:ext cx="2054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232</xdr:row>
      <xdr:rowOff>172720</xdr:rowOff>
    </xdr:from>
    <xdr:to>
      <xdr:col>3</xdr:col>
      <xdr:colOff>238887</xdr:colOff>
      <xdr:row>242</xdr:row>
      <xdr:rowOff>177800</xdr:rowOff>
    </xdr:to>
    <xdr:cxnSp macro="_xll.PtreeEvent_ObjectClick">
      <xdr:nvCxnSpPr>
        <xdr:cNvPr id="57" name="PTObj_DBranchDLine_1_8">
          <a:extLst>
            <a:ext uri="{FF2B5EF4-FFF2-40B4-BE49-F238E27FC236}">
              <a16:creationId xmlns:a16="http://schemas.microsoft.com/office/drawing/2014/main" id="{A2F2862F-CC29-42AA-A295-5EFB9AC56160}"/>
            </a:ext>
          </a:extLst>
        </xdr:cNvPr>
        <xdr:cNvCxnSpPr/>
      </xdr:nvCxnSpPr>
      <xdr:spPr>
        <a:xfrm>
          <a:off x="5031867" y="529336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232</xdr:row>
      <xdr:rowOff>177800</xdr:rowOff>
    </xdr:from>
    <xdr:to>
      <xdr:col>3</xdr:col>
      <xdr:colOff>127</xdr:colOff>
      <xdr:row>232</xdr:row>
      <xdr:rowOff>177800</xdr:rowOff>
    </xdr:to>
    <xdr:cxnSp macro="_xll.PtreeEvent_ObjectClick">
      <xdr:nvCxnSpPr>
        <xdr:cNvPr id="34" name="PTObj_DBranchHLine_1_6">
          <a:extLst>
            <a:ext uri="{FF2B5EF4-FFF2-40B4-BE49-F238E27FC236}">
              <a16:creationId xmlns:a16="http://schemas.microsoft.com/office/drawing/2014/main" id="{09AE1765-058F-4333-A9C8-6554DDD1F367}"/>
            </a:ext>
          </a:extLst>
        </xdr:cNvPr>
        <xdr:cNvCxnSpPr/>
      </xdr:nvCxnSpPr>
      <xdr:spPr>
        <a:xfrm>
          <a:off x="3324987" y="4932680"/>
          <a:ext cx="16052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212</xdr:row>
      <xdr:rowOff>172720</xdr:rowOff>
    </xdr:from>
    <xdr:to>
      <xdr:col>2</xdr:col>
      <xdr:colOff>238887</xdr:colOff>
      <xdr:row>232</xdr:row>
      <xdr:rowOff>177800</xdr:rowOff>
    </xdr:to>
    <xdr:cxnSp macro="_xll.PtreeEvent_ObjectClick">
      <xdr:nvCxnSpPr>
        <xdr:cNvPr id="33" name="PTObj_DBranchDLine_1_6">
          <a:extLst>
            <a:ext uri="{FF2B5EF4-FFF2-40B4-BE49-F238E27FC236}">
              <a16:creationId xmlns:a16="http://schemas.microsoft.com/office/drawing/2014/main" id="{EEAC56F7-5BFB-41DA-8B4E-81883E49F4D0}"/>
            </a:ext>
          </a:extLst>
        </xdr:cNvPr>
        <xdr:cNvCxnSpPr/>
      </xdr:nvCxnSpPr>
      <xdr:spPr>
        <a:xfrm>
          <a:off x="3172587" y="456184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238887</xdr:colOff>
      <xdr:row>212</xdr:row>
      <xdr:rowOff>177800</xdr:rowOff>
    </xdr:from>
    <xdr:to>
      <xdr:col>2</xdr:col>
      <xdr:colOff>127</xdr:colOff>
      <xdr:row>212</xdr:row>
      <xdr:rowOff>177800</xdr:rowOff>
    </xdr:to>
    <xdr:cxnSp macro="_xll.PtreeEvent_ObjectClick">
      <xdr:nvCxnSpPr>
        <xdr:cNvPr id="22" name="PTObj_DBranchHLine_1_4">
          <a:extLst>
            <a:ext uri="{FF2B5EF4-FFF2-40B4-BE49-F238E27FC236}">
              <a16:creationId xmlns:a16="http://schemas.microsoft.com/office/drawing/2014/main" id="{B5801B55-6C22-4485-957F-A0218FB390CA}"/>
            </a:ext>
          </a:extLst>
        </xdr:cNvPr>
        <xdr:cNvCxnSpPr/>
      </xdr:nvCxnSpPr>
      <xdr:spPr>
        <a:xfrm>
          <a:off x="1793367" y="420116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86487</xdr:colOff>
      <xdr:row>94</xdr:row>
      <xdr:rowOff>172720</xdr:rowOff>
    </xdr:from>
    <xdr:to>
      <xdr:col>1</xdr:col>
      <xdr:colOff>238887</xdr:colOff>
      <xdr:row>212</xdr:row>
      <xdr:rowOff>177800</xdr:rowOff>
    </xdr:to>
    <xdr:cxnSp macro="_xll.PtreeEvent_ObjectClick">
      <xdr:nvCxnSpPr>
        <xdr:cNvPr id="21" name="PTObj_DBranchDLine_1_4">
          <a:extLst>
            <a:ext uri="{FF2B5EF4-FFF2-40B4-BE49-F238E27FC236}">
              <a16:creationId xmlns:a16="http://schemas.microsoft.com/office/drawing/2014/main" id="{CD23620A-8B4E-4AF4-85DA-6864E9514CF1}"/>
            </a:ext>
          </a:extLst>
        </xdr:cNvPr>
        <xdr:cNvCxnSpPr/>
      </xdr:nvCxnSpPr>
      <xdr:spPr>
        <a:xfrm>
          <a:off x="1640967" y="346456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177800</xdr:colOff>
      <xdr:row>94</xdr:row>
      <xdr:rowOff>177800</xdr:rowOff>
    </xdr:from>
    <xdr:to>
      <xdr:col>1</xdr:col>
      <xdr:colOff>127</xdr:colOff>
      <xdr:row>94</xdr:row>
      <xdr:rowOff>177800</xdr:rowOff>
    </xdr:to>
    <xdr:cxnSp macro="_xll.PtreeEvent_ObjectClick">
      <xdr:nvCxnSpPr>
        <xdr:cNvPr id="6" name="PTObj_DBranchHLine_1_1">
          <a:extLst>
            <a:ext uri="{FF2B5EF4-FFF2-40B4-BE49-F238E27FC236}">
              <a16:creationId xmlns:a16="http://schemas.microsoft.com/office/drawing/2014/main" id="{F5519B28-1BE5-4871-BCCA-C96EFC3D02FA}"/>
            </a:ext>
          </a:extLst>
        </xdr:cNvPr>
        <xdr:cNvCxnSpPr/>
      </xdr:nvCxnSpPr>
      <xdr:spPr>
        <a:xfrm>
          <a:off x="177800" y="3103880"/>
          <a:ext cx="1353947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</xdr:colOff>
      <xdr:row>94</xdr:row>
      <xdr:rowOff>86360</xdr:rowOff>
    </xdr:from>
    <xdr:to>
      <xdr:col>1</xdr:col>
      <xdr:colOff>183007</xdr:colOff>
      <xdr:row>95</xdr:row>
      <xdr:rowOff>86360</xdr:rowOff>
    </xdr:to>
    <xdr:sp macro="_xll.PtreeEvent_ObjectClick" textlink="">
      <xdr:nvSpPr>
        <xdr:cNvPr id="5" name="PTObj_DNode_1_1">
          <a:extLst>
            <a:ext uri="{FF2B5EF4-FFF2-40B4-BE49-F238E27FC236}">
              <a16:creationId xmlns:a16="http://schemas.microsoft.com/office/drawing/2014/main" id="{DF62A629-CD72-4035-A7FC-D31889813A27}"/>
            </a:ext>
          </a:extLst>
        </xdr:cNvPr>
        <xdr:cNvSpPr/>
      </xdr:nvSpPr>
      <xdr:spPr>
        <a:xfrm>
          <a:off x="1531747" y="3012440"/>
          <a:ext cx="182880" cy="182880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215900</xdr:colOff>
      <xdr:row>94</xdr:row>
      <xdr:rowOff>87486</xdr:rowOff>
    </xdr:from>
    <xdr:ext cx="904030" cy="180627"/>
    <xdr:sp macro="_xll.PtreeEvent_ObjectClick" textlink="">
      <xdr:nvSpPr>
        <xdr:cNvPr id="7" name="PTObj_DBranchName_1_1">
          <a:extLst>
            <a:ext uri="{FF2B5EF4-FFF2-40B4-BE49-F238E27FC236}">
              <a16:creationId xmlns:a16="http://schemas.microsoft.com/office/drawing/2014/main" id="{5BBD196E-F259-46DC-929C-98FE4B8DD4E6}"/>
            </a:ext>
          </a:extLst>
        </xdr:cNvPr>
        <xdr:cNvSpPr txBox="1"/>
      </xdr:nvSpPr>
      <xdr:spPr>
        <a:xfrm>
          <a:off x="215900" y="3013566"/>
          <a:ext cx="904030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Steel Manufacturing</a:t>
          </a:r>
        </a:p>
      </xdr:txBody>
    </xdr:sp>
    <xdr:clientData/>
  </xdr:oneCellAnchor>
  <xdr:twoCellAnchor editAs="oneCell">
    <xdr:from>
      <xdr:col>2</xdr:col>
      <xdr:colOff>127</xdr:colOff>
      <xdr:row>212</xdr:row>
      <xdr:rowOff>86360</xdr:rowOff>
    </xdr:from>
    <xdr:to>
      <xdr:col>2</xdr:col>
      <xdr:colOff>183007</xdr:colOff>
      <xdr:row>213</xdr:row>
      <xdr:rowOff>86360</xdr:rowOff>
    </xdr:to>
    <xdr:sp macro="_xll.PtreeEvent_ObjectClick" textlink="">
      <xdr:nvSpPr>
        <xdr:cNvPr id="20" name="PTObj_DNode_1_4">
          <a:extLst>
            <a:ext uri="{FF2B5EF4-FFF2-40B4-BE49-F238E27FC236}">
              <a16:creationId xmlns:a16="http://schemas.microsoft.com/office/drawing/2014/main" id="{DC4DBE7B-68DD-45C4-BD0B-D019A16E7DCA}"/>
            </a:ext>
          </a:extLst>
        </xdr:cNvPr>
        <xdr:cNvSpPr/>
      </xdr:nvSpPr>
      <xdr:spPr>
        <a:xfrm>
          <a:off x="3086227" y="410972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276987</xdr:colOff>
      <xdr:row>212</xdr:row>
      <xdr:rowOff>87486</xdr:rowOff>
    </xdr:from>
    <xdr:ext cx="413510" cy="180627"/>
    <xdr:sp macro="_xll.PtreeEvent_ObjectClick" textlink="">
      <xdr:nvSpPr>
        <xdr:cNvPr id="23" name="PTObj_DBranchName_1_4">
          <a:extLst>
            <a:ext uri="{FF2B5EF4-FFF2-40B4-BE49-F238E27FC236}">
              <a16:creationId xmlns:a16="http://schemas.microsoft.com/office/drawing/2014/main" id="{59381B53-DCF5-42B5-926D-5E4CB00D08FB}"/>
            </a:ext>
          </a:extLst>
        </xdr:cNvPr>
        <xdr:cNvSpPr txBox="1"/>
      </xdr:nvSpPr>
      <xdr:spPr>
        <a:xfrm>
          <a:off x="1831467" y="4110846"/>
          <a:ext cx="413510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Modular</a:t>
          </a:r>
        </a:p>
      </xdr:txBody>
    </xdr:sp>
    <xdr:clientData/>
  </xdr:oneCellAnchor>
  <xdr:twoCellAnchor editAs="oneCell">
    <xdr:from>
      <xdr:col>3</xdr:col>
      <xdr:colOff>127</xdr:colOff>
      <xdr:row>232</xdr:row>
      <xdr:rowOff>86360</xdr:rowOff>
    </xdr:from>
    <xdr:to>
      <xdr:col>3</xdr:col>
      <xdr:colOff>183007</xdr:colOff>
      <xdr:row>233</xdr:row>
      <xdr:rowOff>86360</xdr:rowOff>
    </xdr:to>
    <xdr:sp macro="_xll.PtreeEvent_ObjectClick" textlink="">
      <xdr:nvSpPr>
        <xdr:cNvPr id="32" name="PTObj_DNode_1_6">
          <a:extLst>
            <a:ext uri="{FF2B5EF4-FFF2-40B4-BE49-F238E27FC236}">
              <a16:creationId xmlns:a16="http://schemas.microsoft.com/office/drawing/2014/main" id="{81B42A8F-D5CD-42F2-9DAD-C3D02AD4DAEC}"/>
            </a:ext>
          </a:extLst>
        </xdr:cNvPr>
        <xdr:cNvSpPr/>
      </xdr:nvSpPr>
      <xdr:spPr>
        <a:xfrm>
          <a:off x="4930267" y="484124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232</xdr:row>
      <xdr:rowOff>87486</xdr:rowOff>
    </xdr:from>
    <xdr:ext cx="1027268" cy="180627"/>
    <xdr:sp macro="_xll.PtreeEvent_ObjectClick" textlink="">
      <xdr:nvSpPr>
        <xdr:cNvPr id="35" name="PTObj_DBranchName_1_6">
          <a:extLst>
            <a:ext uri="{FF2B5EF4-FFF2-40B4-BE49-F238E27FC236}">
              <a16:creationId xmlns:a16="http://schemas.microsoft.com/office/drawing/2014/main" id="{2DF1F436-5E8C-434A-A816-935CAF2C965D}"/>
            </a:ext>
          </a:extLst>
        </xdr:cNvPr>
        <xdr:cNvSpPr txBox="1"/>
      </xdr:nvSpPr>
      <xdr:spPr>
        <a:xfrm>
          <a:off x="3363087" y="4842366"/>
          <a:ext cx="10272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Non-Grid (Renewables)</a:t>
          </a:r>
        </a:p>
      </xdr:txBody>
    </xdr:sp>
    <xdr:clientData/>
  </xdr:oneCellAnchor>
  <xdr:twoCellAnchor editAs="oneCell">
    <xdr:from>
      <xdr:col>4</xdr:col>
      <xdr:colOff>127</xdr:colOff>
      <xdr:row>242</xdr:row>
      <xdr:rowOff>86360</xdr:rowOff>
    </xdr:from>
    <xdr:to>
      <xdr:col>4</xdr:col>
      <xdr:colOff>183007</xdr:colOff>
      <xdr:row>243</xdr:row>
      <xdr:rowOff>86360</xdr:rowOff>
    </xdr:to>
    <xdr:sp macro="_xll.PtreeEvent_ObjectClick" textlink="">
      <xdr:nvSpPr>
        <xdr:cNvPr id="56" name="PTObj_DNode_1_8">
          <a:extLst>
            <a:ext uri="{FF2B5EF4-FFF2-40B4-BE49-F238E27FC236}">
              <a16:creationId xmlns:a16="http://schemas.microsoft.com/office/drawing/2014/main" id="{E06E0B83-9AC2-4D0F-9A30-BE5FACA6EB87}"/>
            </a:ext>
          </a:extLst>
        </xdr:cNvPr>
        <xdr:cNvSpPr/>
      </xdr:nvSpPr>
      <xdr:spPr>
        <a:xfrm>
          <a:off x="7239127" y="593852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242</xdr:row>
      <xdr:rowOff>87486</xdr:rowOff>
    </xdr:from>
    <xdr:ext cx="1464568" cy="180627"/>
    <xdr:sp macro="_xll.PtreeEvent_ObjectClick" textlink="">
      <xdr:nvSpPr>
        <xdr:cNvPr id="59" name="PTObj_DBranchName_1_8">
          <a:extLst>
            <a:ext uri="{FF2B5EF4-FFF2-40B4-BE49-F238E27FC236}">
              <a16:creationId xmlns:a16="http://schemas.microsoft.com/office/drawing/2014/main" id="{D82F927B-4E5B-49C6-91E8-206D141FC173}"/>
            </a:ext>
          </a:extLst>
        </xdr:cNvPr>
        <xdr:cNvSpPr txBox="1"/>
      </xdr:nvSpPr>
      <xdr:spPr>
        <a:xfrm>
          <a:off x="5222367" y="5939646"/>
          <a:ext cx="14645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Use Existing Energy Infrastructure</a:t>
          </a:r>
        </a:p>
      </xdr:txBody>
    </xdr:sp>
    <xdr:clientData/>
  </xdr:oneCellAnchor>
  <xdr:twoCellAnchor editAs="oneCell">
    <xdr:from>
      <xdr:col>4</xdr:col>
      <xdr:colOff>127</xdr:colOff>
      <xdr:row>222</xdr:row>
      <xdr:rowOff>86360</xdr:rowOff>
    </xdr:from>
    <xdr:to>
      <xdr:col>4</xdr:col>
      <xdr:colOff>183007</xdr:colOff>
      <xdr:row>223</xdr:row>
      <xdr:rowOff>86360</xdr:rowOff>
    </xdr:to>
    <xdr:sp macro="_xll.PtreeEvent_ObjectClick" textlink="">
      <xdr:nvSpPr>
        <xdr:cNvPr id="66" name="PTObj_DNode_1_7">
          <a:extLst>
            <a:ext uri="{FF2B5EF4-FFF2-40B4-BE49-F238E27FC236}">
              <a16:creationId xmlns:a16="http://schemas.microsoft.com/office/drawing/2014/main" id="{C7D62931-3D2D-41B0-A0C0-1C12B066D405}"/>
            </a:ext>
          </a:extLst>
        </xdr:cNvPr>
        <xdr:cNvSpPr/>
      </xdr:nvSpPr>
      <xdr:spPr>
        <a:xfrm>
          <a:off x="7239127" y="484124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222</xdr:row>
      <xdr:rowOff>87486</xdr:rowOff>
    </xdr:from>
    <xdr:ext cx="1176732" cy="180627"/>
    <xdr:sp macro="_xll.PtreeEvent_ObjectClick" textlink="">
      <xdr:nvSpPr>
        <xdr:cNvPr id="69" name="PTObj_DBranchName_1_7">
          <a:extLst>
            <a:ext uri="{FF2B5EF4-FFF2-40B4-BE49-F238E27FC236}">
              <a16:creationId xmlns:a16="http://schemas.microsoft.com/office/drawing/2014/main" id="{BCD93B74-7D6F-438D-9BF8-46AE6FA143B1}"/>
            </a:ext>
          </a:extLst>
        </xdr:cNvPr>
        <xdr:cNvSpPr txBox="1"/>
      </xdr:nvSpPr>
      <xdr:spPr>
        <a:xfrm>
          <a:off x="5222367" y="4842366"/>
          <a:ext cx="1176732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Build Energy Infrastructure</a:t>
          </a:r>
        </a:p>
      </xdr:txBody>
    </xdr:sp>
    <xdr:clientData/>
  </xdr:oneCellAnchor>
  <xdr:twoCellAnchor editAs="oneCell">
    <xdr:from>
      <xdr:col>3</xdr:col>
      <xdr:colOff>127</xdr:colOff>
      <xdr:row>192</xdr:row>
      <xdr:rowOff>86360</xdr:rowOff>
    </xdr:from>
    <xdr:to>
      <xdr:col>3</xdr:col>
      <xdr:colOff>183007</xdr:colOff>
      <xdr:row>193</xdr:row>
      <xdr:rowOff>86360</xdr:rowOff>
    </xdr:to>
    <xdr:sp macro="_xll.PtreeEvent_ObjectClick" textlink="">
      <xdr:nvSpPr>
        <xdr:cNvPr id="78" name="PTObj_DNode_1_5">
          <a:extLst>
            <a:ext uri="{FF2B5EF4-FFF2-40B4-BE49-F238E27FC236}">
              <a16:creationId xmlns:a16="http://schemas.microsoft.com/office/drawing/2014/main" id="{4D9909F5-E3D2-47F9-8BFA-7DA834E6649D}"/>
            </a:ext>
          </a:extLst>
        </xdr:cNvPr>
        <xdr:cNvSpPr/>
      </xdr:nvSpPr>
      <xdr:spPr>
        <a:xfrm>
          <a:off x="4945507" y="410972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192</xdr:row>
      <xdr:rowOff>87486</xdr:rowOff>
    </xdr:from>
    <xdr:ext cx="542071" cy="180627"/>
    <xdr:sp macro="_xll.PtreeEvent_ObjectClick" textlink="">
      <xdr:nvSpPr>
        <xdr:cNvPr id="81" name="PTObj_DBranchName_1_5">
          <a:extLst>
            <a:ext uri="{FF2B5EF4-FFF2-40B4-BE49-F238E27FC236}">
              <a16:creationId xmlns:a16="http://schemas.microsoft.com/office/drawing/2014/main" id="{98724192-A531-4ED8-B85A-4901C117E939}"/>
            </a:ext>
          </a:extLst>
        </xdr:cNvPr>
        <xdr:cNvSpPr txBox="1"/>
      </xdr:nvSpPr>
      <xdr:spPr>
        <a:xfrm>
          <a:off x="3363087" y="4110846"/>
          <a:ext cx="54207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Grid Energy</a:t>
          </a:r>
        </a:p>
      </xdr:txBody>
    </xdr:sp>
    <xdr:clientData/>
  </xdr:oneCellAnchor>
  <xdr:twoCellAnchor editAs="oneCell">
    <xdr:from>
      <xdr:col>2</xdr:col>
      <xdr:colOff>127</xdr:colOff>
      <xdr:row>134</xdr:row>
      <xdr:rowOff>86360</xdr:rowOff>
    </xdr:from>
    <xdr:to>
      <xdr:col>2</xdr:col>
      <xdr:colOff>183007</xdr:colOff>
      <xdr:row>135</xdr:row>
      <xdr:rowOff>86360</xdr:rowOff>
    </xdr:to>
    <xdr:sp macro="_xll.PtreeEvent_ObjectClick" textlink="">
      <xdr:nvSpPr>
        <xdr:cNvPr id="90" name="PTObj_DNode_1_3">
          <a:extLst>
            <a:ext uri="{FF2B5EF4-FFF2-40B4-BE49-F238E27FC236}">
              <a16:creationId xmlns:a16="http://schemas.microsoft.com/office/drawing/2014/main" id="{5E7A63ED-6B8A-4F59-B716-247FF875E4E7}"/>
            </a:ext>
          </a:extLst>
        </xdr:cNvPr>
        <xdr:cNvSpPr/>
      </xdr:nvSpPr>
      <xdr:spPr>
        <a:xfrm>
          <a:off x="3086227" y="374396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276987</xdr:colOff>
      <xdr:row>134</xdr:row>
      <xdr:rowOff>87487</xdr:rowOff>
    </xdr:from>
    <xdr:ext cx="332912" cy="180627"/>
    <xdr:sp macro="_xll.PtreeEvent_ObjectClick" textlink="">
      <xdr:nvSpPr>
        <xdr:cNvPr id="93" name="PTObj_DBranchName_1_3">
          <a:extLst>
            <a:ext uri="{FF2B5EF4-FFF2-40B4-BE49-F238E27FC236}">
              <a16:creationId xmlns:a16="http://schemas.microsoft.com/office/drawing/2014/main" id="{2587A9E7-0340-44B7-AA61-3D7CF7754F00}"/>
            </a:ext>
          </a:extLst>
        </xdr:cNvPr>
        <xdr:cNvSpPr txBox="1"/>
      </xdr:nvSpPr>
      <xdr:spPr>
        <a:xfrm>
          <a:off x="1831467" y="3745087"/>
          <a:ext cx="332912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Hybrid</a:t>
          </a:r>
        </a:p>
      </xdr:txBody>
    </xdr:sp>
    <xdr:clientData/>
  </xdr:oneCellAnchor>
  <xdr:twoCellAnchor editAs="oneCell">
    <xdr:from>
      <xdr:col>2</xdr:col>
      <xdr:colOff>127</xdr:colOff>
      <xdr:row>54</xdr:row>
      <xdr:rowOff>86360</xdr:rowOff>
    </xdr:from>
    <xdr:to>
      <xdr:col>2</xdr:col>
      <xdr:colOff>183007</xdr:colOff>
      <xdr:row>55</xdr:row>
      <xdr:rowOff>86360</xdr:rowOff>
    </xdr:to>
    <xdr:sp macro="_xll.PtreeEvent_ObjectClick" textlink="">
      <xdr:nvSpPr>
        <xdr:cNvPr id="102" name="PTObj_DNode_1_2">
          <a:extLst>
            <a:ext uri="{FF2B5EF4-FFF2-40B4-BE49-F238E27FC236}">
              <a16:creationId xmlns:a16="http://schemas.microsoft.com/office/drawing/2014/main" id="{FE095222-3FA5-4ED6-9A21-0ED388BD39BA}"/>
            </a:ext>
          </a:extLst>
        </xdr:cNvPr>
        <xdr:cNvSpPr/>
      </xdr:nvSpPr>
      <xdr:spPr>
        <a:xfrm>
          <a:off x="3086227" y="301244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276987</xdr:colOff>
      <xdr:row>54</xdr:row>
      <xdr:rowOff>87486</xdr:rowOff>
    </xdr:from>
    <xdr:ext cx="506356" cy="180627"/>
    <xdr:sp macro="_xll.PtreeEvent_ObjectClick" textlink="">
      <xdr:nvSpPr>
        <xdr:cNvPr id="105" name="PTObj_DBranchName_1_2">
          <a:extLst>
            <a:ext uri="{FF2B5EF4-FFF2-40B4-BE49-F238E27FC236}">
              <a16:creationId xmlns:a16="http://schemas.microsoft.com/office/drawing/2014/main" id="{D415035F-B8B3-4D21-88E0-3EE8B19658A2}"/>
            </a:ext>
          </a:extLst>
        </xdr:cNvPr>
        <xdr:cNvSpPr txBox="1"/>
      </xdr:nvSpPr>
      <xdr:spPr>
        <a:xfrm>
          <a:off x="1831467" y="3013566"/>
          <a:ext cx="506356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Traditional</a:t>
          </a:r>
        </a:p>
      </xdr:txBody>
    </xdr:sp>
    <xdr:clientData/>
  </xdr:oneCellAnchor>
  <xdr:twoCellAnchor editAs="oneCell">
    <xdr:from>
      <xdr:col>3</xdr:col>
      <xdr:colOff>127</xdr:colOff>
      <xdr:row>154</xdr:row>
      <xdr:rowOff>86360</xdr:rowOff>
    </xdr:from>
    <xdr:to>
      <xdr:col>3</xdr:col>
      <xdr:colOff>183007</xdr:colOff>
      <xdr:row>155</xdr:row>
      <xdr:rowOff>86360</xdr:rowOff>
    </xdr:to>
    <xdr:sp macro="_xll.PtreeEvent_ObjectClick" textlink="">
      <xdr:nvSpPr>
        <xdr:cNvPr id="114" name="PTObj_DNode_1_16">
          <a:extLst>
            <a:ext uri="{FF2B5EF4-FFF2-40B4-BE49-F238E27FC236}">
              <a16:creationId xmlns:a16="http://schemas.microsoft.com/office/drawing/2014/main" id="{5D0A2EA2-E46A-4077-A552-926B31295CAB}"/>
            </a:ext>
          </a:extLst>
        </xdr:cNvPr>
        <xdr:cNvSpPr/>
      </xdr:nvSpPr>
      <xdr:spPr>
        <a:xfrm>
          <a:off x="4945507" y="520700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154</xdr:row>
      <xdr:rowOff>87487</xdr:rowOff>
    </xdr:from>
    <xdr:ext cx="1027268" cy="180627"/>
    <xdr:sp macro="_xll.PtreeEvent_ObjectClick" textlink="">
      <xdr:nvSpPr>
        <xdr:cNvPr id="117" name="PTObj_DBranchName_1_16">
          <a:extLst>
            <a:ext uri="{FF2B5EF4-FFF2-40B4-BE49-F238E27FC236}">
              <a16:creationId xmlns:a16="http://schemas.microsoft.com/office/drawing/2014/main" id="{92F7DD90-00F0-4D62-90B8-BFCF090D5196}"/>
            </a:ext>
          </a:extLst>
        </xdr:cNvPr>
        <xdr:cNvSpPr txBox="1"/>
      </xdr:nvSpPr>
      <xdr:spPr>
        <a:xfrm>
          <a:off x="3363087" y="5208127"/>
          <a:ext cx="10272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Non-Grid (Renewables)</a:t>
          </a:r>
        </a:p>
      </xdr:txBody>
    </xdr:sp>
    <xdr:clientData/>
  </xdr:oneCellAnchor>
  <xdr:twoCellAnchor editAs="oneCell">
    <xdr:from>
      <xdr:col>3</xdr:col>
      <xdr:colOff>127</xdr:colOff>
      <xdr:row>114</xdr:row>
      <xdr:rowOff>86360</xdr:rowOff>
    </xdr:from>
    <xdr:to>
      <xdr:col>3</xdr:col>
      <xdr:colOff>183007</xdr:colOff>
      <xdr:row>115</xdr:row>
      <xdr:rowOff>86360</xdr:rowOff>
    </xdr:to>
    <xdr:sp macro="_xll.PtreeEvent_ObjectClick" textlink="">
      <xdr:nvSpPr>
        <xdr:cNvPr id="126" name="PTObj_DNode_1_15">
          <a:extLst>
            <a:ext uri="{FF2B5EF4-FFF2-40B4-BE49-F238E27FC236}">
              <a16:creationId xmlns:a16="http://schemas.microsoft.com/office/drawing/2014/main" id="{43229383-83BB-4706-A7B5-D753A3175D4F}"/>
            </a:ext>
          </a:extLst>
        </xdr:cNvPr>
        <xdr:cNvSpPr/>
      </xdr:nvSpPr>
      <xdr:spPr>
        <a:xfrm>
          <a:off x="4945507" y="447548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114</xdr:row>
      <xdr:rowOff>87487</xdr:rowOff>
    </xdr:from>
    <xdr:ext cx="542071" cy="180627"/>
    <xdr:sp macro="_xll.PtreeEvent_ObjectClick" textlink="">
      <xdr:nvSpPr>
        <xdr:cNvPr id="129" name="PTObj_DBranchName_1_15">
          <a:extLst>
            <a:ext uri="{FF2B5EF4-FFF2-40B4-BE49-F238E27FC236}">
              <a16:creationId xmlns:a16="http://schemas.microsoft.com/office/drawing/2014/main" id="{927D04C8-515C-41AF-983F-E3BB94BCF968}"/>
            </a:ext>
          </a:extLst>
        </xdr:cNvPr>
        <xdr:cNvSpPr txBox="1"/>
      </xdr:nvSpPr>
      <xdr:spPr>
        <a:xfrm>
          <a:off x="3363087" y="4476607"/>
          <a:ext cx="54207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Grid Energy</a:t>
          </a:r>
        </a:p>
      </xdr:txBody>
    </xdr:sp>
    <xdr:clientData/>
  </xdr:oneCellAnchor>
  <xdr:twoCellAnchor editAs="oneCell">
    <xdr:from>
      <xdr:col>3</xdr:col>
      <xdr:colOff>127</xdr:colOff>
      <xdr:row>74</xdr:row>
      <xdr:rowOff>86360</xdr:rowOff>
    </xdr:from>
    <xdr:to>
      <xdr:col>3</xdr:col>
      <xdr:colOff>183007</xdr:colOff>
      <xdr:row>75</xdr:row>
      <xdr:rowOff>86360</xdr:rowOff>
    </xdr:to>
    <xdr:sp macro="_xll.PtreeEvent_ObjectClick" textlink="">
      <xdr:nvSpPr>
        <xdr:cNvPr id="138" name="PTObj_DNode_1_18">
          <a:extLst>
            <a:ext uri="{FF2B5EF4-FFF2-40B4-BE49-F238E27FC236}">
              <a16:creationId xmlns:a16="http://schemas.microsoft.com/office/drawing/2014/main" id="{9FD07C89-9621-4642-9039-D03ED266A143}"/>
            </a:ext>
          </a:extLst>
        </xdr:cNvPr>
        <xdr:cNvSpPr/>
      </xdr:nvSpPr>
      <xdr:spPr>
        <a:xfrm>
          <a:off x="4945507" y="374396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74</xdr:row>
      <xdr:rowOff>87487</xdr:rowOff>
    </xdr:from>
    <xdr:ext cx="1027268" cy="180627"/>
    <xdr:sp macro="_xll.PtreeEvent_ObjectClick" textlink="">
      <xdr:nvSpPr>
        <xdr:cNvPr id="141" name="PTObj_DBranchName_1_18">
          <a:extLst>
            <a:ext uri="{FF2B5EF4-FFF2-40B4-BE49-F238E27FC236}">
              <a16:creationId xmlns:a16="http://schemas.microsoft.com/office/drawing/2014/main" id="{51D3B139-27D6-472E-8C18-428E01E51BF9}"/>
            </a:ext>
          </a:extLst>
        </xdr:cNvPr>
        <xdr:cNvSpPr txBox="1"/>
      </xdr:nvSpPr>
      <xdr:spPr>
        <a:xfrm>
          <a:off x="3363087" y="3745087"/>
          <a:ext cx="10272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Non-Grid (Renewables)</a:t>
          </a:r>
        </a:p>
      </xdr:txBody>
    </xdr:sp>
    <xdr:clientData/>
  </xdr:oneCellAnchor>
  <xdr:twoCellAnchor editAs="oneCell">
    <xdr:from>
      <xdr:col>3</xdr:col>
      <xdr:colOff>127</xdr:colOff>
      <xdr:row>34</xdr:row>
      <xdr:rowOff>86360</xdr:rowOff>
    </xdr:from>
    <xdr:to>
      <xdr:col>3</xdr:col>
      <xdr:colOff>183007</xdr:colOff>
      <xdr:row>35</xdr:row>
      <xdr:rowOff>86360</xdr:rowOff>
    </xdr:to>
    <xdr:sp macro="_xll.PtreeEvent_ObjectClick" textlink="">
      <xdr:nvSpPr>
        <xdr:cNvPr id="150" name="PTObj_DNode_1_17">
          <a:extLst>
            <a:ext uri="{FF2B5EF4-FFF2-40B4-BE49-F238E27FC236}">
              <a16:creationId xmlns:a16="http://schemas.microsoft.com/office/drawing/2014/main" id="{C22198D4-0F0B-4F19-88BB-6284F93B5124}"/>
            </a:ext>
          </a:extLst>
        </xdr:cNvPr>
        <xdr:cNvSpPr/>
      </xdr:nvSpPr>
      <xdr:spPr>
        <a:xfrm>
          <a:off x="4945507" y="301244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34</xdr:row>
      <xdr:rowOff>87486</xdr:rowOff>
    </xdr:from>
    <xdr:ext cx="233334" cy="180627"/>
    <xdr:sp macro="_xll.PtreeEvent_ObjectClick" textlink="">
      <xdr:nvSpPr>
        <xdr:cNvPr id="153" name="PTObj_DBranchName_1_17">
          <a:extLst>
            <a:ext uri="{FF2B5EF4-FFF2-40B4-BE49-F238E27FC236}">
              <a16:creationId xmlns:a16="http://schemas.microsoft.com/office/drawing/2014/main" id="{5183EC8D-F370-4295-B29D-99140C41F857}"/>
            </a:ext>
          </a:extLst>
        </xdr:cNvPr>
        <xdr:cNvSpPr txBox="1"/>
      </xdr:nvSpPr>
      <xdr:spPr>
        <a:xfrm>
          <a:off x="3363087" y="3013566"/>
          <a:ext cx="23333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Grid</a:t>
          </a:r>
        </a:p>
      </xdr:txBody>
    </xdr:sp>
    <xdr:clientData/>
  </xdr:oneCellAnchor>
  <xdr:twoCellAnchor editAs="oneCell">
    <xdr:from>
      <xdr:col>4</xdr:col>
      <xdr:colOff>127</xdr:colOff>
      <xdr:row>202</xdr:row>
      <xdr:rowOff>86360</xdr:rowOff>
    </xdr:from>
    <xdr:to>
      <xdr:col>4</xdr:col>
      <xdr:colOff>183007</xdr:colOff>
      <xdr:row>203</xdr:row>
      <xdr:rowOff>86360</xdr:rowOff>
    </xdr:to>
    <xdr:sp macro="_xll.PtreeEvent_ObjectClick" textlink="">
      <xdr:nvSpPr>
        <xdr:cNvPr id="162" name="PTObj_DNode_1_14">
          <a:extLst>
            <a:ext uri="{FF2B5EF4-FFF2-40B4-BE49-F238E27FC236}">
              <a16:creationId xmlns:a16="http://schemas.microsoft.com/office/drawing/2014/main" id="{3E94BF3E-1E00-4642-8FD3-FCC5952B262E}"/>
            </a:ext>
          </a:extLst>
        </xdr:cNvPr>
        <xdr:cNvSpPr/>
      </xdr:nvSpPr>
      <xdr:spPr>
        <a:xfrm>
          <a:off x="7239127" y="923036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202</xdr:row>
      <xdr:rowOff>87486</xdr:rowOff>
    </xdr:from>
    <xdr:ext cx="1464568" cy="180627"/>
    <xdr:sp macro="_xll.PtreeEvent_ObjectClick" textlink="">
      <xdr:nvSpPr>
        <xdr:cNvPr id="165" name="PTObj_DBranchName_1_14">
          <a:extLst>
            <a:ext uri="{FF2B5EF4-FFF2-40B4-BE49-F238E27FC236}">
              <a16:creationId xmlns:a16="http://schemas.microsoft.com/office/drawing/2014/main" id="{31BCCCBC-CE7E-4F30-AB71-9CA82D79370A}"/>
            </a:ext>
          </a:extLst>
        </xdr:cNvPr>
        <xdr:cNvSpPr txBox="1"/>
      </xdr:nvSpPr>
      <xdr:spPr>
        <a:xfrm>
          <a:off x="5222367" y="9231486"/>
          <a:ext cx="14645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Use Existing Energy Infrastructure</a:t>
          </a:r>
        </a:p>
      </xdr:txBody>
    </xdr:sp>
    <xdr:clientData/>
  </xdr:oneCellAnchor>
  <xdr:twoCellAnchor editAs="oneCell">
    <xdr:from>
      <xdr:col>4</xdr:col>
      <xdr:colOff>127</xdr:colOff>
      <xdr:row>182</xdr:row>
      <xdr:rowOff>86360</xdr:rowOff>
    </xdr:from>
    <xdr:to>
      <xdr:col>4</xdr:col>
      <xdr:colOff>183007</xdr:colOff>
      <xdr:row>183</xdr:row>
      <xdr:rowOff>86360</xdr:rowOff>
    </xdr:to>
    <xdr:sp macro="_xll.PtreeEvent_ObjectClick" textlink="">
      <xdr:nvSpPr>
        <xdr:cNvPr id="174" name="PTObj_DNode_1_13">
          <a:extLst>
            <a:ext uri="{FF2B5EF4-FFF2-40B4-BE49-F238E27FC236}">
              <a16:creationId xmlns:a16="http://schemas.microsoft.com/office/drawing/2014/main" id="{2F8B1CBC-D2C9-4DDA-A3AB-7B95BACF643E}"/>
            </a:ext>
          </a:extLst>
        </xdr:cNvPr>
        <xdr:cNvSpPr/>
      </xdr:nvSpPr>
      <xdr:spPr>
        <a:xfrm>
          <a:off x="7239127" y="849884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182</xdr:row>
      <xdr:rowOff>87486</xdr:rowOff>
    </xdr:from>
    <xdr:ext cx="1176732" cy="180627"/>
    <xdr:sp macro="_xll.PtreeEvent_ObjectClick" textlink="">
      <xdr:nvSpPr>
        <xdr:cNvPr id="177" name="PTObj_DBranchName_1_13">
          <a:extLst>
            <a:ext uri="{FF2B5EF4-FFF2-40B4-BE49-F238E27FC236}">
              <a16:creationId xmlns:a16="http://schemas.microsoft.com/office/drawing/2014/main" id="{38E290C2-B908-4C90-939B-75FF33C287C9}"/>
            </a:ext>
          </a:extLst>
        </xdr:cNvPr>
        <xdr:cNvSpPr txBox="1"/>
      </xdr:nvSpPr>
      <xdr:spPr>
        <a:xfrm>
          <a:off x="5222367" y="8499966"/>
          <a:ext cx="1176732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Build Energy Infrastructure</a:t>
          </a:r>
        </a:p>
      </xdr:txBody>
    </xdr:sp>
    <xdr:clientData/>
  </xdr:oneCellAnchor>
  <xdr:twoCellAnchor editAs="oneCell">
    <xdr:from>
      <xdr:col>4</xdr:col>
      <xdr:colOff>127</xdr:colOff>
      <xdr:row>164</xdr:row>
      <xdr:rowOff>86360</xdr:rowOff>
    </xdr:from>
    <xdr:to>
      <xdr:col>4</xdr:col>
      <xdr:colOff>183007</xdr:colOff>
      <xdr:row>165</xdr:row>
      <xdr:rowOff>86361</xdr:rowOff>
    </xdr:to>
    <xdr:sp macro="_xll.PtreeEvent_ObjectClick" textlink="">
      <xdr:nvSpPr>
        <xdr:cNvPr id="186" name="PTObj_DNode_1_20">
          <a:extLst>
            <a:ext uri="{FF2B5EF4-FFF2-40B4-BE49-F238E27FC236}">
              <a16:creationId xmlns:a16="http://schemas.microsoft.com/office/drawing/2014/main" id="{E5529FEF-6EDA-4025-B27C-2B8BC874C957}"/>
            </a:ext>
          </a:extLst>
        </xdr:cNvPr>
        <xdr:cNvSpPr/>
      </xdr:nvSpPr>
      <xdr:spPr>
        <a:xfrm>
          <a:off x="7239127" y="8133080"/>
          <a:ext cx="182880" cy="182881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164</xdr:row>
      <xdr:rowOff>87487</xdr:rowOff>
    </xdr:from>
    <xdr:ext cx="1464568" cy="180627"/>
    <xdr:sp macro="_xll.PtreeEvent_ObjectClick" textlink="">
      <xdr:nvSpPr>
        <xdr:cNvPr id="189" name="PTObj_DBranchName_1_20">
          <a:extLst>
            <a:ext uri="{FF2B5EF4-FFF2-40B4-BE49-F238E27FC236}">
              <a16:creationId xmlns:a16="http://schemas.microsoft.com/office/drawing/2014/main" id="{F1A01FDE-0D59-4F03-BD50-95BD6F6226DC}"/>
            </a:ext>
          </a:extLst>
        </xdr:cNvPr>
        <xdr:cNvSpPr txBox="1"/>
      </xdr:nvSpPr>
      <xdr:spPr>
        <a:xfrm>
          <a:off x="5222367" y="8134207"/>
          <a:ext cx="14645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Use Existing Energy Infrastructure</a:t>
          </a:r>
        </a:p>
      </xdr:txBody>
    </xdr:sp>
    <xdr:clientData/>
  </xdr:oneCellAnchor>
  <xdr:twoCellAnchor editAs="oneCell">
    <xdr:from>
      <xdr:col>4</xdr:col>
      <xdr:colOff>127</xdr:colOff>
      <xdr:row>144</xdr:row>
      <xdr:rowOff>86360</xdr:rowOff>
    </xdr:from>
    <xdr:to>
      <xdr:col>4</xdr:col>
      <xdr:colOff>183007</xdr:colOff>
      <xdr:row>145</xdr:row>
      <xdr:rowOff>86360</xdr:rowOff>
    </xdr:to>
    <xdr:sp macro="_xll.PtreeEvent_ObjectClick" textlink="">
      <xdr:nvSpPr>
        <xdr:cNvPr id="198" name="PTObj_DNode_1_19">
          <a:extLst>
            <a:ext uri="{FF2B5EF4-FFF2-40B4-BE49-F238E27FC236}">
              <a16:creationId xmlns:a16="http://schemas.microsoft.com/office/drawing/2014/main" id="{0B8D610A-8108-47C7-AC07-52C2F48F9875}"/>
            </a:ext>
          </a:extLst>
        </xdr:cNvPr>
        <xdr:cNvSpPr/>
      </xdr:nvSpPr>
      <xdr:spPr>
        <a:xfrm>
          <a:off x="7239127" y="740156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144</xdr:row>
      <xdr:rowOff>87486</xdr:rowOff>
    </xdr:from>
    <xdr:ext cx="1176732" cy="180627"/>
    <xdr:sp macro="_xll.PtreeEvent_ObjectClick" textlink="">
      <xdr:nvSpPr>
        <xdr:cNvPr id="201" name="PTObj_DBranchName_1_19">
          <a:extLst>
            <a:ext uri="{FF2B5EF4-FFF2-40B4-BE49-F238E27FC236}">
              <a16:creationId xmlns:a16="http://schemas.microsoft.com/office/drawing/2014/main" id="{EA473050-1A4B-42F8-86F4-96273C7E733B}"/>
            </a:ext>
          </a:extLst>
        </xdr:cNvPr>
        <xdr:cNvSpPr txBox="1"/>
      </xdr:nvSpPr>
      <xdr:spPr>
        <a:xfrm>
          <a:off x="5222367" y="7402686"/>
          <a:ext cx="1176732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Build Energy Infrastructure</a:t>
          </a:r>
        </a:p>
      </xdr:txBody>
    </xdr:sp>
    <xdr:clientData/>
  </xdr:oneCellAnchor>
  <xdr:twoCellAnchor editAs="oneCell">
    <xdr:from>
      <xdr:col>4</xdr:col>
      <xdr:colOff>127</xdr:colOff>
      <xdr:row>124</xdr:row>
      <xdr:rowOff>86360</xdr:rowOff>
    </xdr:from>
    <xdr:to>
      <xdr:col>4</xdr:col>
      <xdr:colOff>183007</xdr:colOff>
      <xdr:row>125</xdr:row>
      <xdr:rowOff>86360</xdr:rowOff>
    </xdr:to>
    <xdr:sp macro="_xll.PtreeEvent_ObjectClick" textlink="">
      <xdr:nvSpPr>
        <xdr:cNvPr id="210" name="PTObj_DNode_1_22">
          <a:extLst>
            <a:ext uri="{FF2B5EF4-FFF2-40B4-BE49-F238E27FC236}">
              <a16:creationId xmlns:a16="http://schemas.microsoft.com/office/drawing/2014/main" id="{B44EDC93-BEA5-49C8-893F-CFE49EAFE234}"/>
            </a:ext>
          </a:extLst>
        </xdr:cNvPr>
        <xdr:cNvSpPr/>
      </xdr:nvSpPr>
      <xdr:spPr>
        <a:xfrm>
          <a:off x="7239127" y="667004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124</xdr:row>
      <xdr:rowOff>87486</xdr:rowOff>
    </xdr:from>
    <xdr:ext cx="1464568" cy="180627"/>
    <xdr:sp macro="_xll.PtreeEvent_ObjectClick" textlink="">
      <xdr:nvSpPr>
        <xdr:cNvPr id="213" name="PTObj_DBranchName_1_22">
          <a:extLst>
            <a:ext uri="{FF2B5EF4-FFF2-40B4-BE49-F238E27FC236}">
              <a16:creationId xmlns:a16="http://schemas.microsoft.com/office/drawing/2014/main" id="{DB984306-26E2-435A-8E1E-5DBFE233A819}"/>
            </a:ext>
          </a:extLst>
        </xdr:cNvPr>
        <xdr:cNvSpPr txBox="1"/>
      </xdr:nvSpPr>
      <xdr:spPr>
        <a:xfrm>
          <a:off x="5222367" y="6671166"/>
          <a:ext cx="14645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Use Existing Energy Infrastructure</a:t>
          </a:r>
        </a:p>
      </xdr:txBody>
    </xdr:sp>
    <xdr:clientData/>
  </xdr:oneCellAnchor>
  <xdr:twoCellAnchor editAs="oneCell">
    <xdr:from>
      <xdr:col>4</xdr:col>
      <xdr:colOff>127</xdr:colOff>
      <xdr:row>104</xdr:row>
      <xdr:rowOff>86360</xdr:rowOff>
    </xdr:from>
    <xdr:to>
      <xdr:col>4</xdr:col>
      <xdr:colOff>183007</xdr:colOff>
      <xdr:row>105</xdr:row>
      <xdr:rowOff>86360</xdr:rowOff>
    </xdr:to>
    <xdr:sp macro="_xll.PtreeEvent_ObjectClick" textlink="">
      <xdr:nvSpPr>
        <xdr:cNvPr id="222" name="PTObj_DNode_1_21">
          <a:extLst>
            <a:ext uri="{FF2B5EF4-FFF2-40B4-BE49-F238E27FC236}">
              <a16:creationId xmlns:a16="http://schemas.microsoft.com/office/drawing/2014/main" id="{09CEC924-0DC1-477C-A4B1-C9970BB2C635}"/>
            </a:ext>
          </a:extLst>
        </xdr:cNvPr>
        <xdr:cNvSpPr/>
      </xdr:nvSpPr>
      <xdr:spPr>
        <a:xfrm>
          <a:off x="7239127" y="593852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104</xdr:row>
      <xdr:rowOff>87486</xdr:rowOff>
    </xdr:from>
    <xdr:ext cx="1176732" cy="180627"/>
    <xdr:sp macro="_xll.PtreeEvent_ObjectClick" textlink="">
      <xdr:nvSpPr>
        <xdr:cNvPr id="225" name="PTObj_DBranchName_1_21">
          <a:extLst>
            <a:ext uri="{FF2B5EF4-FFF2-40B4-BE49-F238E27FC236}">
              <a16:creationId xmlns:a16="http://schemas.microsoft.com/office/drawing/2014/main" id="{8C978761-C0F8-45C8-B278-EC9A0AE60555}"/>
            </a:ext>
          </a:extLst>
        </xdr:cNvPr>
        <xdr:cNvSpPr txBox="1"/>
      </xdr:nvSpPr>
      <xdr:spPr>
        <a:xfrm>
          <a:off x="5222367" y="5939646"/>
          <a:ext cx="1176732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Build Energy Infrastructure</a:t>
          </a:r>
        </a:p>
      </xdr:txBody>
    </xdr:sp>
    <xdr:clientData/>
  </xdr:oneCellAnchor>
  <xdr:twoCellAnchor editAs="oneCell">
    <xdr:from>
      <xdr:col>4</xdr:col>
      <xdr:colOff>127</xdr:colOff>
      <xdr:row>84</xdr:row>
      <xdr:rowOff>86360</xdr:rowOff>
    </xdr:from>
    <xdr:to>
      <xdr:col>4</xdr:col>
      <xdr:colOff>183007</xdr:colOff>
      <xdr:row>85</xdr:row>
      <xdr:rowOff>86360</xdr:rowOff>
    </xdr:to>
    <xdr:sp macro="_xll.PtreeEvent_ObjectClick" textlink="">
      <xdr:nvSpPr>
        <xdr:cNvPr id="238" name="PTObj_DNode_1_24">
          <a:extLst>
            <a:ext uri="{FF2B5EF4-FFF2-40B4-BE49-F238E27FC236}">
              <a16:creationId xmlns:a16="http://schemas.microsoft.com/office/drawing/2014/main" id="{0C3BFCB0-35C9-4226-AADA-F48BEF8B2ADE}"/>
            </a:ext>
          </a:extLst>
        </xdr:cNvPr>
        <xdr:cNvSpPr/>
      </xdr:nvSpPr>
      <xdr:spPr>
        <a:xfrm>
          <a:off x="7239127" y="557276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84</xdr:row>
      <xdr:rowOff>87487</xdr:rowOff>
    </xdr:from>
    <xdr:ext cx="1464568" cy="180627"/>
    <xdr:sp macro="_xll.PtreeEvent_ObjectClick" textlink="">
      <xdr:nvSpPr>
        <xdr:cNvPr id="241" name="PTObj_DBranchName_1_24">
          <a:extLst>
            <a:ext uri="{FF2B5EF4-FFF2-40B4-BE49-F238E27FC236}">
              <a16:creationId xmlns:a16="http://schemas.microsoft.com/office/drawing/2014/main" id="{C8BEB037-5276-4637-8811-C9C82FFE8D14}"/>
            </a:ext>
          </a:extLst>
        </xdr:cNvPr>
        <xdr:cNvSpPr txBox="1"/>
      </xdr:nvSpPr>
      <xdr:spPr>
        <a:xfrm>
          <a:off x="5222367" y="5573887"/>
          <a:ext cx="14645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Use Existing Energy Infrastructure</a:t>
          </a:r>
        </a:p>
      </xdr:txBody>
    </xdr:sp>
    <xdr:clientData/>
  </xdr:oneCellAnchor>
  <xdr:twoCellAnchor editAs="oneCell">
    <xdr:from>
      <xdr:col>4</xdr:col>
      <xdr:colOff>127</xdr:colOff>
      <xdr:row>64</xdr:row>
      <xdr:rowOff>86360</xdr:rowOff>
    </xdr:from>
    <xdr:to>
      <xdr:col>4</xdr:col>
      <xdr:colOff>183007</xdr:colOff>
      <xdr:row>65</xdr:row>
      <xdr:rowOff>86360</xdr:rowOff>
    </xdr:to>
    <xdr:sp macro="_xll.PtreeEvent_ObjectClick" textlink="">
      <xdr:nvSpPr>
        <xdr:cNvPr id="254" name="PTObj_DNode_1_23">
          <a:extLst>
            <a:ext uri="{FF2B5EF4-FFF2-40B4-BE49-F238E27FC236}">
              <a16:creationId xmlns:a16="http://schemas.microsoft.com/office/drawing/2014/main" id="{6D49A55B-F81F-43C3-8473-F820CD6F2D1D}"/>
            </a:ext>
          </a:extLst>
        </xdr:cNvPr>
        <xdr:cNvSpPr/>
      </xdr:nvSpPr>
      <xdr:spPr>
        <a:xfrm>
          <a:off x="7239127" y="484124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64</xdr:row>
      <xdr:rowOff>87486</xdr:rowOff>
    </xdr:from>
    <xdr:ext cx="1176732" cy="180627"/>
    <xdr:sp macro="_xll.PtreeEvent_ObjectClick" textlink="">
      <xdr:nvSpPr>
        <xdr:cNvPr id="257" name="PTObj_DBranchName_1_23">
          <a:extLst>
            <a:ext uri="{FF2B5EF4-FFF2-40B4-BE49-F238E27FC236}">
              <a16:creationId xmlns:a16="http://schemas.microsoft.com/office/drawing/2014/main" id="{539683D7-E435-4175-8E00-7E0FA13AD646}"/>
            </a:ext>
          </a:extLst>
        </xdr:cNvPr>
        <xdr:cNvSpPr txBox="1"/>
      </xdr:nvSpPr>
      <xdr:spPr>
        <a:xfrm>
          <a:off x="5222367" y="4842366"/>
          <a:ext cx="1176732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Build Energy Infrastructure</a:t>
          </a:r>
        </a:p>
      </xdr:txBody>
    </xdr:sp>
    <xdr:clientData/>
  </xdr:oneCellAnchor>
  <xdr:twoCellAnchor editAs="oneCell">
    <xdr:from>
      <xdr:col>4</xdr:col>
      <xdr:colOff>127</xdr:colOff>
      <xdr:row>44</xdr:row>
      <xdr:rowOff>86360</xdr:rowOff>
    </xdr:from>
    <xdr:to>
      <xdr:col>4</xdr:col>
      <xdr:colOff>183007</xdr:colOff>
      <xdr:row>45</xdr:row>
      <xdr:rowOff>86360</xdr:rowOff>
    </xdr:to>
    <xdr:sp macro="_xll.PtreeEvent_ObjectClick" textlink="">
      <xdr:nvSpPr>
        <xdr:cNvPr id="270" name="PTObj_DNode_1_26">
          <a:extLst>
            <a:ext uri="{FF2B5EF4-FFF2-40B4-BE49-F238E27FC236}">
              <a16:creationId xmlns:a16="http://schemas.microsoft.com/office/drawing/2014/main" id="{6F793A91-1EEC-43F4-A54B-4461A850F8FD}"/>
            </a:ext>
          </a:extLst>
        </xdr:cNvPr>
        <xdr:cNvSpPr/>
      </xdr:nvSpPr>
      <xdr:spPr>
        <a:xfrm>
          <a:off x="7239127" y="410972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44</xdr:row>
      <xdr:rowOff>87486</xdr:rowOff>
    </xdr:from>
    <xdr:ext cx="1464568" cy="180627"/>
    <xdr:sp macro="_xll.PtreeEvent_ObjectClick" textlink="">
      <xdr:nvSpPr>
        <xdr:cNvPr id="273" name="PTObj_DBranchName_1_26">
          <a:extLst>
            <a:ext uri="{FF2B5EF4-FFF2-40B4-BE49-F238E27FC236}">
              <a16:creationId xmlns:a16="http://schemas.microsoft.com/office/drawing/2014/main" id="{7124D352-DE48-4584-AA1D-E91F35FF9B16}"/>
            </a:ext>
          </a:extLst>
        </xdr:cNvPr>
        <xdr:cNvSpPr txBox="1"/>
      </xdr:nvSpPr>
      <xdr:spPr>
        <a:xfrm>
          <a:off x="5222367" y="4110846"/>
          <a:ext cx="1464568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Use Existing Energy Infrastructure</a:t>
          </a:r>
        </a:p>
      </xdr:txBody>
    </xdr:sp>
    <xdr:clientData/>
  </xdr:oneCellAnchor>
  <xdr:twoCellAnchor editAs="oneCell">
    <xdr:from>
      <xdr:col>4</xdr:col>
      <xdr:colOff>127</xdr:colOff>
      <xdr:row>24</xdr:row>
      <xdr:rowOff>86360</xdr:rowOff>
    </xdr:from>
    <xdr:to>
      <xdr:col>4</xdr:col>
      <xdr:colOff>183007</xdr:colOff>
      <xdr:row>25</xdr:row>
      <xdr:rowOff>86360</xdr:rowOff>
    </xdr:to>
    <xdr:sp macro="_xll.PtreeEvent_ObjectClick" textlink="">
      <xdr:nvSpPr>
        <xdr:cNvPr id="286" name="PTObj_DNode_1_25">
          <a:extLst>
            <a:ext uri="{FF2B5EF4-FFF2-40B4-BE49-F238E27FC236}">
              <a16:creationId xmlns:a16="http://schemas.microsoft.com/office/drawing/2014/main" id="{72D2DD07-05DE-450E-98E3-FD52AD9FF693}"/>
            </a:ext>
          </a:extLst>
        </xdr:cNvPr>
        <xdr:cNvSpPr/>
      </xdr:nvSpPr>
      <xdr:spPr>
        <a:xfrm>
          <a:off x="7239127" y="337820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24</xdr:row>
      <xdr:rowOff>87487</xdr:rowOff>
    </xdr:from>
    <xdr:ext cx="1176732" cy="180627"/>
    <xdr:sp macro="_xll.PtreeEvent_ObjectClick" textlink="">
      <xdr:nvSpPr>
        <xdr:cNvPr id="289" name="PTObj_DBranchName_1_25">
          <a:extLst>
            <a:ext uri="{FF2B5EF4-FFF2-40B4-BE49-F238E27FC236}">
              <a16:creationId xmlns:a16="http://schemas.microsoft.com/office/drawing/2014/main" id="{BB12EEA9-5FA2-4D6F-97CA-DEE62CB1BBAE}"/>
            </a:ext>
          </a:extLst>
        </xdr:cNvPr>
        <xdr:cNvSpPr txBox="1"/>
      </xdr:nvSpPr>
      <xdr:spPr>
        <a:xfrm>
          <a:off x="5222367" y="3379327"/>
          <a:ext cx="1176732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Build Energy Infrastructure</a:t>
          </a:r>
        </a:p>
      </xdr:txBody>
    </xdr:sp>
    <xdr:clientData/>
  </xdr:oneCellAnchor>
  <xdr:twoCellAnchor editAs="oneCell">
    <xdr:from>
      <xdr:col>5</xdr:col>
      <xdr:colOff>127</xdr:colOff>
      <xdr:row>246</xdr:row>
      <xdr:rowOff>86359</xdr:rowOff>
    </xdr:from>
    <xdr:to>
      <xdr:col>5</xdr:col>
      <xdr:colOff>183008</xdr:colOff>
      <xdr:row>247</xdr:row>
      <xdr:rowOff>86360</xdr:rowOff>
    </xdr:to>
    <xdr:sp macro="_xll.PtreeEvent_ObjectClick" textlink="">
      <xdr:nvSpPr>
        <xdr:cNvPr id="298" name="PTObj_DNode_1_10">
          <a:extLst>
            <a:ext uri="{FF2B5EF4-FFF2-40B4-BE49-F238E27FC236}">
              <a16:creationId xmlns:a16="http://schemas.microsoft.com/office/drawing/2014/main" id="{9D42F55C-7A65-452F-8748-E45E4496D0CA}"/>
            </a:ext>
          </a:extLst>
        </xdr:cNvPr>
        <xdr:cNvSpPr/>
      </xdr:nvSpPr>
      <xdr:spPr>
        <a:xfrm>
          <a:off x="9121267" y="19471639"/>
          <a:ext cx="182881" cy="182881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246</xdr:row>
      <xdr:rowOff>87486</xdr:rowOff>
    </xdr:from>
    <xdr:ext cx="890564" cy="180627"/>
    <xdr:sp macro="_xll.PtreeEvent_ObjectClick" textlink="">
      <xdr:nvSpPr>
        <xdr:cNvPr id="301" name="PTObj_DBranchName_1_10">
          <a:extLst>
            <a:ext uri="{FF2B5EF4-FFF2-40B4-BE49-F238E27FC236}">
              <a16:creationId xmlns:a16="http://schemas.microsoft.com/office/drawing/2014/main" id="{29E66028-DB1C-4DF6-BFF9-C7D764F42CB4}"/>
            </a:ext>
          </a:extLst>
        </xdr:cNvPr>
        <xdr:cNvSpPr txBox="1"/>
      </xdr:nvSpPr>
      <xdr:spPr>
        <a:xfrm>
          <a:off x="7515987" y="19472766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126</xdr:colOff>
      <xdr:row>244</xdr:row>
      <xdr:rowOff>86360</xdr:rowOff>
    </xdr:from>
    <xdr:to>
      <xdr:col>6</xdr:col>
      <xdr:colOff>183007</xdr:colOff>
      <xdr:row>245</xdr:row>
      <xdr:rowOff>86360</xdr:rowOff>
    </xdr:to>
    <xdr:sp macro="_xll.PtreeEvent_ObjectClick" textlink="">
      <xdr:nvSpPr>
        <xdr:cNvPr id="302" name="PTObj_DNode_1_47">
          <a:extLst>
            <a:ext uri="{FF2B5EF4-FFF2-40B4-BE49-F238E27FC236}">
              <a16:creationId xmlns:a16="http://schemas.microsoft.com/office/drawing/2014/main" id="{379132CB-EC21-4185-A0BD-33B3CE9A4E2F}"/>
            </a:ext>
          </a:extLst>
        </xdr:cNvPr>
        <xdr:cNvSpPr/>
      </xdr:nvSpPr>
      <xdr:spPr>
        <a:xfrm rot="-5400000">
          <a:off x="10271887" y="19471639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244</xdr:row>
      <xdr:rowOff>87486</xdr:rowOff>
    </xdr:from>
    <xdr:ext cx="278923" cy="180627"/>
    <xdr:sp macro="_xll.PtreeEvent_ObjectClick" textlink="">
      <xdr:nvSpPr>
        <xdr:cNvPr id="305" name="PTObj_DBranchName_1_47">
          <a:extLst>
            <a:ext uri="{FF2B5EF4-FFF2-40B4-BE49-F238E27FC236}">
              <a16:creationId xmlns:a16="http://schemas.microsoft.com/office/drawing/2014/main" id="{BB309CD2-624C-4EDB-8BE7-159EB48D405D}"/>
            </a:ext>
          </a:extLst>
        </xdr:cNvPr>
        <xdr:cNvSpPr txBox="1"/>
      </xdr:nvSpPr>
      <xdr:spPr>
        <a:xfrm>
          <a:off x="9398128" y="1947276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248</xdr:row>
      <xdr:rowOff>86361</xdr:rowOff>
    </xdr:from>
    <xdr:to>
      <xdr:col>6</xdr:col>
      <xdr:colOff>183007</xdr:colOff>
      <xdr:row>249</xdr:row>
      <xdr:rowOff>86361</xdr:rowOff>
    </xdr:to>
    <xdr:sp macro="_xll.PtreeEvent_ObjectClick" textlink="">
      <xdr:nvSpPr>
        <xdr:cNvPr id="306" name="PTObj_DNode_1_48">
          <a:extLst>
            <a:ext uri="{FF2B5EF4-FFF2-40B4-BE49-F238E27FC236}">
              <a16:creationId xmlns:a16="http://schemas.microsoft.com/office/drawing/2014/main" id="{8E21C14D-E592-4F5D-B5FE-B55BF458345B}"/>
            </a:ext>
          </a:extLst>
        </xdr:cNvPr>
        <xdr:cNvSpPr/>
      </xdr:nvSpPr>
      <xdr:spPr>
        <a:xfrm rot="-5400000">
          <a:off x="10500487" y="20203161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248</xdr:row>
      <xdr:rowOff>87486</xdr:rowOff>
    </xdr:from>
    <xdr:ext cx="220573" cy="180627"/>
    <xdr:sp macro="_xll.PtreeEvent_ObjectClick" textlink="">
      <xdr:nvSpPr>
        <xdr:cNvPr id="309" name="PTObj_DBranchName_1_48">
          <a:extLst>
            <a:ext uri="{FF2B5EF4-FFF2-40B4-BE49-F238E27FC236}">
              <a16:creationId xmlns:a16="http://schemas.microsoft.com/office/drawing/2014/main" id="{AEB2FF5B-23A7-4E35-8085-A368624DB8D6}"/>
            </a:ext>
          </a:extLst>
        </xdr:cNvPr>
        <xdr:cNvSpPr txBox="1"/>
      </xdr:nvSpPr>
      <xdr:spPr>
        <a:xfrm>
          <a:off x="9398128" y="2020428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128</xdr:colOff>
      <xdr:row>250</xdr:row>
      <xdr:rowOff>86359</xdr:rowOff>
    </xdr:from>
    <xdr:to>
      <xdr:col>6</xdr:col>
      <xdr:colOff>183008</xdr:colOff>
      <xdr:row>251</xdr:row>
      <xdr:rowOff>86360</xdr:rowOff>
    </xdr:to>
    <xdr:sp macro="_xll.PtreeEvent_ObjectClick" textlink="">
      <xdr:nvSpPr>
        <xdr:cNvPr id="310" name="PTObj_DNode_1_49">
          <a:extLst>
            <a:ext uri="{FF2B5EF4-FFF2-40B4-BE49-F238E27FC236}">
              <a16:creationId xmlns:a16="http://schemas.microsoft.com/office/drawing/2014/main" id="{B375B793-8E3B-4227-8C20-B9673489D1BB}"/>
            </a:ext>
          </a:extLst>
        </xdr:cNvPr>
        <xdr:cNvSpPr/>
      </xdr:nvSpPr>
      <xdr:spPr>
        <a:xfrm rot="-5400000">
          <a:off x="10645267" y="2056892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250</xdr:row>
      <xdr:rowOff>87487</xdr:rowOff>
    </xdr:from>
    <xdr:ext cx="187423" cy="180627"/>
    <xdr:sp macro="_xll.PtreeEvent_ObjectClick" textlink="">
      <xdr:nvSpPr>
        <xdr:cNvPr id="313" name="PTObj_DBranchName_1_49">
          <a:extLst>
            <a:ext uri="{FF2B5EF4-FFF2-40B4-BE49-F238E27FC236}">
              <a16:creationId xmlns:a16="http://schemas.microsoft.com/office/drawing/2014/main" id="{6B561FB9-144B-4CDF-9436-937560265271}"/>
            </a:ext>
          </a:extLst>
        </xdr:cNvPr>
        <xdr:cNvSpPr txBox="1"/>
      </xdr:nvSpPr>
      <xdr:spPr>
        <a:xfrm>
          <a:off x="9398128" y="20570047"/>
          <a:ext cx="1874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236</xdr:row>
      <xdr:rowOff>86360</xdr:rowOff>
    </xdr:from>
    <xdr:to>
      <xdr:col>5</xdr:col>
      <xdr:colOff>183008</xdr:colOff>
      <xdr:row>237</xdr:row>
      <xdr:rowOff>86361</xdr:rowOff>
    </xdr:to>
    <xdr:sp macro="_xll.PtreeEvent_ObjectClick" textlink="">
      <xdr:nvSpPr>
        <xdr:cNvPr id="318" name="PTObj_DNode_1_9">
          <a:extLst>
            <a:ext uri="{FF2B5EF4-FFF2-40B4-BE49-F238E27FC236}">
              <a16:creationId xmlns:a16="http://schemas.microsoft.com/office/drawing/2014/main" id="{6D91AC66-35CB-4594-803C-14AC0F3A47E7}"/>
            </a:ext>
          </a:extLst>
        </xdr:cNvPr>
        <xdr:cNvSpPr/>
      </xdr:nvSpPr>
      <xdr:spPr>
        <a:xfrm>
          <a:off x="9121267" y="19105880"/>
          <a:ext cx="182881" cy="182881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236</xdr:row>
      <xdr:rowOff>87486</xdr:rowOff>
    </xdr:from>
    <xdr:ext cx="1054711" cy="180627"/>
    <xdr:sp macro="_xll.PtreeEvent_ObjectClick" textlink="">
      <xdr:nvSpPr>
        <xdr:cNvPr id="321" name="PTObj_DBranchName_1_9">
          <a:extLst>
            <a:ext uri="{FF2B5EF4-FFF2-40B4-BE49-F238E27FC236}">
              <a16:creationId xmlns:a16="http://schemas.microsoft.com/office/drawing/2014/main" id="{0857DEF5-FAB3-468B-A0B8-88AEB1EB3C9C}"/>
            </a:ext>
          </a:extLst>
        </xdr:cNvPr>
        <xdr:cNvSpPr txBox="1"/>
      </xdr:nvSpPr>
      <xdr:spPr>
        <a:xfrm>
          <a:off x="7515987" y="19107006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234</xdr:row>
      <xdr:rowOff>86360</xdr:rowOff>
    </xdr:from>
    <xdr:to>
      <xdr:col>6</xdr:col>
      <xdr:colOff>183007</xdr:colOff>
      <xdr:row>235</xdr:row>
      <xdr:rowOff>86360</xdr:rowOff>
    </xdr:to>
    <xdr:sp macro="_xll.PtreeEvent_ObjectClick" textlink="">
      <xdr:nvSpPr>
        <xdr:cNvPr id="322" name="PTObj_DNode_1_50">
          <a:extLst>
            <a:ext uri="{FF2B5EF4-FFF2-40B4-BE49-F238E27FC236}">
              <a16:creationId xmlns:a16="http://schemas.microsoft.com/office/drawing/2014/main" id="{9C7487CD-81CC-4412-B2AE-58D745D55F9A}"/>
            </a:ext>
          </a:extLst>
        </xdr:cNvPr>
        <xdr:cNvSpPr/>
      </xdr:nvSpPr>
      <xdr:spPr>
        <a:xfrm rot="-5400000">
          <a:off x="10652887" y="187401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234</xdr:row>
      <xdr:rowOff>87487</xdr:rowOff>
    </xdr:from>
    <xdr:ext cx="278923" cy="180627"/>
    <xdr:sp macro="_xll.PtreeEvent_ObjectClick" textlink="">
      <xdr:nvSpPr>
        <xdr:cNvPr id="325" name="PTObj_DBranchName_1_50">
          <a:extLst>
            <a:ext uri="{FF2B5EF4-FFF2-40B4-BE49-F238E27FC236}">
              <a16:creationId xmlns:a16="http://schemas.microsoft.com/office/drawing/2014/main" id="{BD914AF9-DFDF-4D1A-84ED-2C2A68D4F684}"/>
            </a:ext>
          </a:extLst>
        </xdr:cNvPr>
        <xdr:cNvSpPr txBox="1"/>
      </xdr:nvSpPr>
      <xdr:spPr>
        <a:xfrm>
          <a:off x="9398128" y="1874124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126</xdr:colOff>
      <xdr:row>238</xdr:row>
      <xdr:rowOff>86360</xdr:rowOff>
    </xdr:from>
    <xdr:to>
      <xdr:col>6</xdr:col>
      <xdr:colOff>183007</xdr:colOff>
      <xdr:row>239</xdr:row>
      <xdr:rowOff>86360</xdr:rowOff>
    </xdr:to>
    <xdr:sp macro="_xll.PtreeEvent_ObjectClick" textlink="">
      <xdr:nvSpPr>
        <xdr:cNvPr id="326" name="PTObj_DNode_1_51">
          <a:extLst>
            <a:ext uri="{FF2B5EF4-FFF2-40B4-BE49-F238E27FC236}">
              <a16:creationId xmlns:a16="http://schemas.microsoft.com/office/drawing/2014/main" id="{EDD5254D-938F-4D24-AB20-CBBDD596EC36}"/>
            </a:ext>
          </a:extLst>
        </xdr:cNvPr>
        <xdr:cNvSpPr/>
      </xdr:nvSpPr>
      <xdr:spPr>
        <a:xfrm rot="-5400000">
          <a:off x="10652887" y="19471639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238</xdr:row>
      <xdr:rowOff>87486</xdr:rowOff>
    </xdr:from>
    <xdr:ext cx="220573" cy="180627"/>
    <xdr:sp macro="_xll.PtreeEvent_ObjectClick" textlink="">
      <xdr:nvSpPr>
        <xdr:cNvPr id="329" name="PTObj_DBranchName_1_51">
          <a:extLst>
            <a:ext uri="{FF2B5EF4-FFF2-40B4-BE49-F238E27FC236}">
              <a16:creationId xmlns:a16="http://schemas.microsoft.com/office/drawing/2014/main" id="{208AB8D8-E4F3-48C8-B02B-DAD5CC94B6D9}"/>
            </a:ext>
          </a:extLst>
        </xdr:cNvPr>
        <xdr:cNvSpPr txBox="1"/>
      </xdr:nvSpPr>
      <xdr:spPr>
        <a:xfrm>
          <a:off x="9398128" y="1947276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240</xdr:row>
      <xdr:rowOff>86360</xdr:rowOff>
    </xdr:from>
    <xdr:to>
      <xdr:col>6</xdr:col>
      <xdr:colOff>183007</xdr:colOff>
      <xdr:row>241</xdr:row>
      <xdr:rowOff>86360</xdr:rowOff>
    </xdr:to>
    <xdr:sp macro="_xll.PtreeEvent_ObjectClick" textlink="">
      <xdr:nvSpPr>
        <xdr:cNvPr id="330" name="PTObj_DNode_1_52">
          <a:extLst>
            <a:ext uri="{FF2B5EF4-FFF2-40B4-BE49-F238E27FC236}">
              <a16:creationId xmlns:a16="http://schemas.microsoft.com/office/drawing/2014/main" id="{F684EADD-F22A-484F-B65C-8FF924B8726A}"/>
            </a:ext>
          </a:extLst>
        </xdr:cNvPr>
        <xdr:cNvSpPr/>
      </xdr:nvSpPr>
      <xdr:spPr>
        <a:xfrm rot="-5400000">
          <a:off x="10652887" y="198374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240</xdr:row>
      <xdr:rowOff>87487</xdr:rowOff>
    </xdr:from>
    <xdr:ext cx="187424" cy="180627"/>
    <xdr:sp macro="_xll.PtreeEvent_ObjectClick" textlink="">
      <xdr:nvSpPr>
        <xdr:cNvPr id="333" name="PTObj_DBranchName_1_52">
          <a:extLst>
            <a:ext uri="{FF2B5EF4-FFF2-40B4-BE49-F238E27FC236}">
              <a16:creationId xmlns:a16="http://schemas.microsoft.com/office/drawing/2014/main" id="{9F314509-E04E-4D02-AB0F-A72AE0B89E88}"/>
            </a:ext>
          </a:extLst>
        </xdr:cNvPr>
        <xdr:cNvSpPr txBox="1"/>
      </xdr:nvSpPr>
      <xdr:spPr>
        <a:xfrm>
          <a:off x="9398128" y="1983852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226</xdr:row>
      <xdr:rowOff>86361</xdr:rowOff>
    </xdr:from>
    <xdr:to>
      <xdr:col>5</xdr:col>
      <xdr:colOff>183008</xdr:colOff>
      <xdr:row>227</xdr:row>
      <xdr:rowOff>86361</xdr:rowOff>
    </xdr:to>
    <xdr:sp macro="_xll.PtreeEvent_ObjectClick" textlink="">
      <xdr:nvSpPr>
        <xdr:cNvPr id="338" name="PTObj_DNode_1_12">
          <a:extLst>
            <a:ext uri="{FF2B5EF4-FFF2-40B4-BE49-F238E27FC236}">
              <a16:creationId xmlns:a16="http://schemas.microsoft.com/office/drawing/2014/main" id="{AED5E71D-6134-4875-B2A9-E6A5E0AC8FF8}"/>
            </a:ext>
          </a:extLst>
        </xdr:cNvPr>
        <xdr:cNvSpPr/>
      </xdr:nvSpPr>
      <xdr:spPr>
        <a:xfrm>
          <a:off x="9121267" y="18374361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226</xdr:row>
      <xdr:rowOff>87486</xdr:rowOff>
    </xdr:from>
    <xdr:ext cx="890564" cy="180627"/>
    <xdr:sp macro="_xll.PtreeEvent_ObjectClick" textlink="">
      <xdr:nvSpPr>
        <xdr:cNvPr id="341" name="PTObj_DBranchName_1_12">
          <a:extLst>
            <a:ext uri="{FF2B5EF4-FFF2-40B4-BE49-F238E27FC236}">
              <a16:creationId xmlns:a16="http://schemas.microsoft.com/office/drawing/2014/main" id="{36761E70-6E0D-4CC9-A23D-C58C031DCC3C}"/>
            </a:ext>
          </a:extLst>
        </xdr:cNvPr>
        <xdr:cNvSpPr txBox="1"/>
      </xdr:nvSpPr>
      <xdr:spPr>
        <a:xfrm>
          <a:off x="7515987" y="18375486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224</xdr:row>
      <xdr:rowOff>86360</xdr:rowOff>
    </xdr:from>
    <xdr:to>
      <xdr:col>6</xdr:col>
      <xdr:colOff>183007</xdr:colOff>
      <xdr:row>225</xdr:row>
      <xdr:rowOff>86360</xdr:rowOff>
    </xdr:to>
    <xdr:sp macro="_xll.PtreeEvent_ObjectClick" textlink="">
      <xdr:nvSpPr>
        <xdr:cNvPr id="342" name="PTObj_DNode_1_53">
          <a:extLst>
            <a:ext uri="{FF2B5EF4-FFF2-40B4-BE49-F238E27FC236}">
              <a16:creationId xmlns:a16="http://schemas.microsoft.com/office/drawing/2014/main" id="{4501EB18-B2A5-4DE1-B1D1-C92C8908183A}"/>
            </a:ext>
          </a:extLst>
        </xdr:cNvPr>
        <xdr:cNvSpPr/>
      </xdr:nvSpPr>
      <xdr:spPr>
        <a:xfrm rot="-5400000">
          <a:off x="10652887" y="180086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224</xdr:row>
      <xdr:rowOff>87487</xdr:rowOff>
    </xdr:from>
    <xdr:ext cx="278923" cy="180627"/>
    <xdr:sp macro="_xll.PtreeEvent_ObjectClick" textlink="">
      <xdr:nvSpPr>
        <xdr:cNvPr id="345" name="PTObj_DBranchName_1_53">
          <a:extLst>
            <a:ext uri="{FF2B5EF4-FFF2-40B4-BE49-F238E27FC236}">
              <a16:creationId xmlns:a16="http://schemas.microsoft.com/office/drawing/2014/main" id="{17FF97E7-DDD6-4D0D-8A49-3B1CCEE52008}"/>
            </a:ext>
          </a:extLst>
        </xdr:cNvPr>
        <xdr:cNvSpPr txBox="1"/>
      </xdr:nvSpPr>
      <xdr:spPr>
        <a:xfrm>
          <a:off x="9398128" y="1800972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228</xdr:row>
      <xdr:rowOff>86360</xdr:rowOff>
    </xdr:from>
    <xdr:to>
      <xdr:col>6</xdr:col>
      <xdr:colOff>183007</xdr:colOff>
      <xdr:row>229</xdr:row>
      <xdr:rowOff>86360</xdr:rowOff>
    </xdr:to>
    <xdr:sp macro="_xll.PtreeEvent_ObjectClick" textlink="">
      <xdr:nvSpPr>
        <xdr:cNvPr id="346" name="PTObj_DNode_1_54">
          <a:extLst>
            <a:ext uri="{FF2B5EF4-FFF2-40B4-BE49-F238E27FC236}">
              <a16:creationId xmlns:a16="http://schemas.microsoft.com/office/drawing/2014/main" id="{875B09D9-AD94-4973-BDCD-399248F886C7}"/>
            </a:ext>
          </a:extLst>
        </xdr:cNvPr>
        <xdr:cNvSpPr/>
      </xdr:nvSpPr>
      <xdr:spPr>
        <a:xfrm rot="-5400000">
          <a:off x="10652887" y="187401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228</xdr:row>
      <xdr:rowOff>87487</xdr:rowOff>
    </xdr:from>
    <xdr:ext cx="220573" cy="180627"/>
    <xdr:sp macro="_xll.PtreeEvent_ObjectClick" textlink="">
      <xdr:nvSpPr>
        <xdr:cNvPr id="349" name="PTObj_DBranchName_1_54">
          <a:extLst>
            <a:ext uri="{FF2B5EF4-FFF2-40B4-BE49-F238E27FC236}">
              <a16:creationId xmlns:a16="http://schemas.microsoft.com/office/drawing/2014/main" id="{EE2D55C4-380D-46CE-BC9A-8FCC74FED874}"/>
            </a:ext>
          </a:extLst>
        </xdr:cNvPr>
        <xdr:cNvSpPr txBox="1"/>
      </xdr:nvSpPr>
      <xdr:spPr>
        <a:xfrm>
          <a:off x="9398128" y="1874124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126</xdr:colOff>
      <xdr:row>230</xdr:row>
      <xdr:rowOff>86361</xdr:rowOff>
    </xdr:from>
    <xdr:to>
      <xdr:col>6</xdr:col>
      <xdr:colOff>183007</xdr:colOff>
      <xdr:row>231</xdr:row>
      <xdr:rowOff>86361</xdr:rowOff>
    </xdr:to>
    <xdr:sp macro="_xll.PtreeEvent_ObjectClick" textlink="">
      <xdr:nvSpPr>
        <xdr:cNvPr id="350" name="PTObj_DNode_1_55">
          <a:extLst>
            <a:ext uri="{FF2B5EF4-FFF2-40B4-BE49-F238E27FC236}">
              <a16:creationId xmlns:a16="http://schemas.microsoft.com/office/drawing/2014/main" id="{F373A326-CE5F-44FC-8C67-1F6E12257472}"/>
            </a:ext>
          </a:extLst>
        </xdr:cNvPr>
        <xdr:cNvSpPr/>
      </xdr:nvSpPr>
      <xdr:spPr>
        <a:xfrm rot="-5400000">
          <a:off x="10652887" y="191058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230</xdr:row>
      <xdr:rowOff>87486</xdr:rowOff>
    </xdr:from>
    <xdr:ext cx="187424" cy="180627"/>
    <xdr:sp macro="_xll.PtreeEvent_ObjectClick" textlink="">
      <xdr:nvSpPr>
        <xdr:cNvPr id="353" name="PTObj_DBranchName_1_55">
          <a:extLst>
            <a:ext uri="{FF2B5EF4-FFF2-40B4-BE49-F238E27FC236}">
              <a16:creationId xmlns:a16="http://schemas.microsoft.com/office/drawing/2014/main" id="{F48AAD68-43F2-4987-A333-F2780652ACD1}"/>
            </a:ext>
          </a:extLst>
        </xdr:cNvPr>
        <xdr:cNvSpPr txBox="1"/>
      </xdr:nvSpPr>
      <xdr:spPr>
        <a:xfrm>
          <a:off x="9398128" y="1910700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216</xdr:row>
      <xdr:rowOff>86359</xdr:rowOff>
    </xdr:from>
    <xdr:to>
      <xdr:col>5</xdr:col>
      <xdr:colOff>183008</xdr:colOff>
      <xdr:row>217</xdr:row>
      <xdr:rowOff>86360</xdr:rowOff>
    </xdr:to>
    <xdr:sp macro="_xll.PtreeEvent_ObjectClick" textlink="">
      <xdr:nvSpPr>
        <xdr:cNvPr id="358" name="PTObj_DNode_1_11">
          <a:extLst>
            <a:ext uri="{FF2B5EF4-FFF2-40B4-BE49-F238E27FC236}">
              <a16:creationId xmlns:a16="http://schemas.microsoft.com/office/drawing/2014/main" id="{0CF8C514-43D1-40D2-A2F4-00A6D49CEACF}"/>
            </a:ext>
          </a:extLst>
        </xdr:cNvPr>
        <xdr:cNvSpPr/>
      </xdr:nvSpPr>
      <xdr:spPr>
        <a:xfrm>
          <a:off x="9121267" y="17642839"/>
          <a:ext cx="182881" cy="182881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216</xdr:row>
      <xdr:rowOff>87486</xdr:rowOff>
    </xdr:from>
    <xdr:ext cx="1054711" cy="180627"/>
    <xdr:sp macro="_xll.PtreeEvent_ObjectClick" textlink="">
      <xdr:nvSpPr>
        <xdr:cNvPr id="361" name="PTObj_DBranchName_1_11">
          <a:extLst>
            <a:ext uri="{FF2B5EF4-FFF2-40B4-BE49-F238E27FC236}">
              <a16:creationId xmlns:a16="http://schemas.microsoft.com/office/drawing/2014/main" id="{E37DCFB8-9E88-401F-B802-D2C6C0F3A4F9}"/>
            </a:ext>
          </a:extLst>
        </xdr:cNvPr>
        <xdr:cNvSpPr txBox="1"/>
      </xdr:nvSpPr>
      <xdr:spPr>
        <a:xfrm>
          <a:off x="7515987" y="17643966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126</xdr:colOff>
      <xdr:row>214</xdr:row>
      <xdr:rowOff>86361</xdr:rowOff>
    </xdr:from>
    <xdr:to>
      <xdr:col>6</xdr:col>
      <xdr:colOff>183007</xdr:colOff>
      <xdr:row>215</xdr:row>
      <xdr:rowOff>86361</xdr:rowOff>
    </xdr:to>
    <xdr:sp macro="_xll.PtreeEvent_ObjectClick" textlink="">
      <xdr:nvSpPr>
        <xdr:cNvPr id="362" name="PTObj_DNode_1_56">
          <a:extLst>
            <a:ext uri="{FF2B5EF4-FFF2-40B4-BE49-F238E27FC236}">
              <a16:creationId xmlns:a16="http://schemas.microsoft.com/office/drawing/2014/main" id="{509EED75-E8A5-413D-A6E8-7E1FC1DA6A36}"/>
            </a:ext>
          </a:extLst>
        </xdr:cNvPr>
        <xdr:cNvSpPr/>
      </xdr:nvSpPr>
      <xdr:spPr>
        <a:xfrm rot="-5400000">
          <a:off x="10652887" y="172770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214</xdr:row>
      <xdr:rowOff>87486</xdr:rowOff>
    </xdr:from>
    <xdr:ext cx="278923" cy="180627"/>
    <xdr:sp macro="_xll.PtreeEvent_ObjectClick" textlink="">
      <xdr:nvSpPr>
        <xdr:cNvPr id="365" name="PTObj_DBranchName_1_56">
          <a:extLst>
            <a:ext uri="{FF2B5EF4-FFF2-40B4-BE49-F238E27FC236}">
              <a16:creationId xmlns:a16="http://schemas.microsoft.com/office/drawing/2014/main" id="{464EB121-3EA8-46E9-B1C8-B0D71091A583}"/>
            </a:ext>
          </a:extLst>
        </xdr:cNvPr>
        <xdr:cNvSpPr txBox="1"/>
      </xdr:nvSpPr>
      <xdr:spPr>
        <a:xfrm>
          <a:off x="9398128" y="1727820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218</xdr:row>
      <xdr:rowOff>86360</xdr:rowOff>
    </xdr:from>
    <xdr:to>
      <xdr:col>6</xdr:col>
      <xdr:colOff>183007</xdr:colOff>
      <xdr:row>219</xdr:row>
      <xdr:rowOff>86360</xdr:rowOff>
    </xdr:to>
    <xdr:sp macro="_xll.PtreeEvent_ObjectClick" textlink="">
      <xdr:nvSpPr>
        <xdr:cNvPr id="366" name="PTObj_DNode_1_57">
          <a:extLst>
            <a:ext uri="{FF2B5EF4-FFF2-40B4-BE49-F238E27FC236}">
              <a16:creationId xmlns:a16="http://schemas.microsoft.com/office/drawing/2014/main" id="{AF97CD59-50BA-469C-A489-31A6671F52C1}"/>
            </a:ext>
          </a:extLst>
        </xdr:cNvPr>
        <xdr:cNvSpPr/>
      </xdr:nvSpPr>
      <xdr:spPr>
        <a:xfrm rot="-5400000">
          <a:off x="10652887" y="180086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218</xdr:row>
      <xdr:rowOff>87487</xdr:rowOff>
    </xdr:from>
    <xdr:ext cx="220573" cy="180627"/>
    <xdr:sp macro="_xll.PtreeEvent_ObjectClick" textlink="">
      <xdr:nvSpPr>
        <xdr:cNvPr id="369" name="PTObj_DBranchName_1_57">
          <a:extLst>
            <a:ext uri="{FF2B5EF4-FFF2-40B4-BE49-F238E27FC236}">
              <a16:creationId xmlns:a16="http://schemas.microsoft.com/office/drawing/2014/main" id="{2E121CF6-1D3A-4ADC-88C8-DCD99790BE37}"/>
            </a:ext>
          </a:extLst>
        </xdr:cNvPr>
        <xdr:cNvSpPr txBox="1"/>
      </xdr:nvSpPr>
      <xdr:spPr>
        <a:xfrm>
          <a:off x="9398128" y="1800972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220</xdr:row>
      <xdr:rowOff>86361</xdr:rowOff>
    </xdr:from>
    <xdr:to>
      <xdr:col>6</xdr:col>
      <xdr:colOff>183007</xdr:colOff>
      <xdr:row>221</xdr:row>
      <xdr:rowOff>86361</xdr:rowOff>
    </xdr:to>
    <xdr:sp macro="_xll.PtreeEvent_ObjectClick" textlink="">
      <xdr:nvSpPr>
        <xdr:cNvPr id="370" name="PTObj_DNode_1_58">
          <a:extLst>
            <a:ext uri="{FF2B5EF4-FFF2-40B4-BE49-F238E27FC236}">
              <a16:creationId xmlns:a16="http://schemas.microsoft.com/office/drawing/2014/main" id="{6BA1DA64-F7C8-4743-ADB2-C75D4FF0D67A}"/>
            </a:ext>
          </a:extLst>
        </xdr:cNvPr>
        <xdr:cNvSpPr/>
      </xdr:nvSpPr>
      <xdr:spPr>
        <a:xfrm rot="-5400000">
          <a:off x="10652887" y="18374361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220</xdr:row>
      <xdr:rowOff>87486</xdr:rowOff>
    </xdr:from>
    <xdr:ext cx="187424" cy="180627"/>
    <xdr:sp macro="_xll.PtreeEvent_ObjectClick" textlink="">
      <xdr:nvSpPr>
        <xdr:cNvPr id="373" name="PTObj_DBranchName_1_58">
          <a:extLst>
            <a:ext uri="{FF2B5EF4-FFF2-40B4-BE49-F238E27FC236}">
              <a16:creationId xmlns:a16="http://schemas.microsoft.com/office/drawing/2014/main" id="{ABD30A60-5F47-4042-8939-25F35C1FE66C}"/>
            </a:ext>
          </a:extLst>
        </xdr:cNvPr>
        <xdr:cNvSpPr txBox="1"/>
      </xdr:nvSpPr>
      <xdr:spPr>
        <a:xfrm>
          <a:off x="9398128" y="1837548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206</xdr:row>
      <xdr:rowOff>86360</xdr:rowOff>
    </xdr:from>
    <xdr:to>
      <xdr:col>5</xdr:col>
      <xdr:colOff>183008</xdr:colOff>
      <xdr:row>207</xdr:row>
      <xdr:rowOff>86360</xdr:rowOff>
    </xdr:to>
    <xdr:sp macro="_xll.PtreeEvent_ObjectClick" textlink="">
      <xdr:nvSpPr>
        <xdr:cNvPr id="378" name="PTObj_DNode_1_28">
          <a:extLst>
            <a:ext uri="{FF2B5EF4-FFF2-40B4-BE49-F238E27FC236}">
              <a16:creationId xmlns:a16="http://schemas.microsoft.com/office/drawing/2014/main" id="{65D56FBA-85AD-4B37-A325-58F2268B185F}"/>
            </a:ext>
          </a:extLst>
        </xdr:cNvPr>
        <xdr:cNvSpPr/>
      </xdr:nvSpPr>
      <xdr:spPr>
        <a:xfrm>
          <a:off x="9121267" y="1691132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206</xdr:row>
      <xdr:rowOff>87487</xdr:rowOff>
    </xdr:from>
    <xdr:ext cx="890564" cy="180627"/>
    <xdr:sp macro="_xll.PtreeEvent_ObjectClick" textlink="">
      <xdr:nvSpPr>
        <xdr:cNvPr id="381" name="PTObj_DBranchName_1_28">
          <a:extLst>
            <a:ext uri="{FF2B5EF4-FFF2-40B4-BE49-F238E27FC236}">
              <a16:creationId xmlns:a16="http://schemas.microsoft.com/office/drawing/2014/main" id="{029A0811-EE29-441C-B8A1-E9BB20F25AE5}"/>
            </a:ext>
          </a:extLst>
        </xdr:cNvPr>
        <xdr:cNvSpPr txBox="1"/>
      </xdr:nvSpPr>
      <xdr:spPr>
        <a:xfrm>
          <a:off x="7515987" y="16912447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204</xdr:row>
      <xdr:rowOff>86361</xdr:rowOff>
    </xdr:from>
    <xdr:to>
      <xdr:col>6</xdr:col>
      <xdr:colOff>183007</xdr:colOff>
      <xdr:row>205</xdr:row>
      <xdr:rowOff>86361</xdr:rowOff>
    </xdr:to>
    <xdr:sp macro="_xll.PtreeEvent_ObjectClick" textlink="">
      <xdr:nvSpPr>
        <xdr:cNvPr id="382" name="PTObj_DNode_1_59">
          <a:extLst>
            <a:ext uri="{FF2B5EF4-FFF2-40B4-BE49-F238E27FC236}">
              <a16:creationId xmlns:a16="http://schemas.microsoft.com/office/drawing/2014/main" id="{0DFE5812-AA54-4234-80BF-EE68E52AA1D1}"/>
            </a:ext>
          </a:extLst>
        </xdr:cNvPr>
        <xdr:cNvSpPr/>
      </xdr:nvSpPr>
      <xdr:spPr>
        <a:xfrm rot="-5400000">
          <a:off x="10652887" y="16545561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204</xdr:row>
      <xdr:rowOff>87486</xdr:rowOff>
    </xdr:from>
    <xdr:ext cx="278923" cy="180627"/>
    <xdr:sp macro="_xll.PtreeEvent_ObjectClick" textlink="">
      <xdr:nvSpPr>
        <xdr:cNvPr id="385" name="PTObj_DBranchName_1_59">
          <a:extLst>
            <a:ext uri="{FF2B5EF4-FFF2-40B4-BE49-F238E27FC236}">
              <a16:creationId xmlns:a16="http://schemas.microsoft.com/office/drawing/2014/main" id="{78F52EFD-F439-4373-9699-80D5CC694D4C}"/>
            </a:ext>
          </a:extLst>
        </xdr:cNvPr>
        <xdr:cNvSpPr txBox="1"/>
      </xdr:nvSpPr>
      <xdr:spPr>
        <a:xfrm>
          <a:off x="9398128" y="1654668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126</xdr:colOff>
      <xdr:row>208</xdr:row>
      <xdr:rowOff>86361</xdr:rowOff>
    </xdr:from>
    <xdr:to>
      <xdr:col>6</xdr:col>
      <xdr:colOff>183007</xdr:colOff>
      <xdr:row>209</xdr:row>
      <xdr:rowOff>86361</xdr:rowOff>
    </xdr:to>
    <xdr:sp macro="_xll.PtreeEvent_ObjectClick" textlink="">
      <xdr:nvSpPr>
        <xdr:cNvPr id="386" name="PTObj_DNode_1_60">
          <a:extLst>
            <a:ext uri="{FF2B5EF4-FFF2-40B4-BE49-F238E27FC236}">
              <a16:creationId xmlns:a16="http://schemas.microsoft.com/office/drawing/2014/main" id="{4C156AAF-0E65-4389-85EF-7BFEB2CA5329}"/>
            </a:ext>
          </a:extLst>
        </xdr:cNvPr>
        <xdr:cNvSpPr/>
      </xdr:nvSpPr>
      <xdr:spPr>
        <a:xfrm rot="-5400000">
          <a:off x="10652887" y="172770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208</xdr:row>
      <xdr:rowOff>87486</xdr:rowOff>
    </xdr:from>
    <xdr:ext cx="220573" cy="180627"/>
    <xdr:sp macro="_xll.PtreeEvent_ObjectClick" textlink="">
      <xdr:nvSpPr>
        <xdr:cNvPr id="389" name="PTObj_DBranchName_1_60">
          <a:extLst>
            <a:ext uri="{FF2B5EF4-FFF2-40B4-BE49-F238E27FC236}">
              <a16:creationId xmlns:a16="http://schemas.microsoft.com/office/drawing/2014/main" id="{2BD50220-2C09-4CC0-B3EC-42E09CAE7551}"/>
            </a:ext>
          </a:extLst>
        </xdr:cNvPr>
        <xdr:cNvSpPr txBox="1"/>
      </xdr:nvSpPr>
      <xdr:spPr>
        <a:xfrm>
          <a:off x="9398128" y="1727820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126</xdr:colOff>
      <xdr:row>210</xdr:row>
      <xdr:rowOff>86360</xdr:rowOff>
    </xdr:from>
    <xdr:to>
      <xdr:col>6</xdr:col>
      <xdr:colOff>183007</xdr:colOff>
      <xdr:row>211</xdr:row>
      <xdr:rowOff>86360</xdr:rowOff>
    </xdr:to>
    <xdr:sp macro="_xll.PtreeEvent_ObjectClick" textlink="">
      <xdr:nvSpPr>
        <xdr:cNvPr id="390" name="PTObj_DNode_1_61">
          <a:extLst>
            <a:ext uri="{FF2B5EF4-FFF2-40B4-BE49-F238E27FC236}">
              <a16:creationId xmlns:a16="http://schemas.microsoft.com/office/drawing/2014/main" id="{E40D2F11-1B69-4021-9831-637A55B35394}"/>
            </a:ext>
          </a:extLst>
        </xdr:cNvPr>
        <xdr:cNvSpPr/>
      </xdr:nvSpPr>
      <xdr:spPr>
        <a:xfrm rot="-5400000">
          <a:off x="10652887" y="17642839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210</xdr:row>
      <xdr:rowOff>87486</xdr:rowOff>
    </xdr:from>
    <xdr:ext cx="187424" cy="180627"/>
    <xdr:sp macro="_xll.PtreeEvent_ObjectClick" textlink="">
      <xdr:nvSpPr>
        <xdr:cNvPr id="393" name="PTObj_DBranchName_1_61">
          <a:extLst>
            <a:ext uri="{FF2B5EF4-FFF2-40B4-BE49-F238E27FC236}">
              <a16:creationId xmlns:a16="http://schemas.microsoft.com/office/drawing/2014/main" id="{5E6F7E9D-5A37-439E-AA25-6E2D7524BF19}"/>
            </a:ext>
          </a:extLst>
        </xdr:cNvPr>
        <xdr:cNvSpPr txBox="1"/>
      </xdr:nvSpPr>
      <xdr:spPr>
        <a:xfrm>
          <a:off x="9398128" y="1764396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196</xdr:row>
      <xdr:rowOff>86360</xdr:rowOff>
    </xdr:from>
    <xdr:to>
      <xdr:col>5</xdr:col>
      <xdr:colOff>183008</xdr:colOff>
      <xdr:row>197</xdr:row>
      <xdr:rowOff>86360</xdr:rowOff>
    </xdr:to>
    <xdr:sp macro="_xll.PtreeEvent_ObjectClick" textlink="">
      <xdr:nvSpPr>
        <xdr:cNvPr id="398" name="PTObj_DNode_1_27">
          <a:extLst>
            <a:ext uri="{FF2B5EF4-FFF2-40B4-BE49-F238E27FC236}">
              <a16:creationId xmlns:a16="http://schemas.microsoft.com/office/drawing/2014/main" id="{77438970-4561-4C31-AF45-791F77B9CB63}"/>
            </a:ext>
          </a:extLst>
        </xdr:cNvPr>
        <xdr:cNvSpPr/>
      </xdr:nvSpPr>
      <xdr:spPr>
        <a:xfrm>
          <a:off x="9121267" y="1617980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196</xdr:row>
      <xdr:rowOff>87487</xdr:rowOff>
    </xdr:from>
    <xdr:ext cx="1054711" cy="180627"/>
    <xdr:sp macro="_xll.PtreeEvent_ObjectClick" textlink="">
      <xdr:nvSpPr>
        <xdr:cNvPr id="401" name="PTObj_DBranchName_1_27">
          <a:extLst>
            <a:ext uri="{FF2B5EF4-FFF2-40B4-BE49-F238E27FC236}">
              <a16:creationId xmlns:a16="http://schemas.microsoft.com/office/drawing/2014/main" id="{DEB4A32B-C10A-4AC1-93B0-21C46446F725}"/>
            </a:ext>
          </a:extLst>
        </xdr:cNvPr>
        <xdr:cNvSpPr txBox="1"/>
      </xdr:nvSpPr>
      <xdr:spPr>
        <a:xfrm>
          <a:off x="7515987" y="16180927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126</xdr:colOff>
      <xdr:row>194</xdr:row>
      <xdr:rowOff>86360</xdr:rowOff>
    </xdr:from>
    <xdr:to>
      <xdr:col>6</xdr:col>
      <xdr:colOff>183007</xdr:colOff>
      <xdr:row>195</xdr:row>
      <xdr:rowOff>86360</xdr:rowOff>
    </xdr:to>
    <xdr:sp macro="_xll.PtreeEvent_ObjectClick" textlink="">
      <xdr:nvSpPr>
        <xdr:cNvPr id="402" name="PTObj_DNode_1_62">
          <a:extLst>
            <a:ext uri="{FF2B5EF4-FFF2-40B4-BE49-F238E27FC236}">
              <a16:creationId xmlns:a16="http://schemas.microsoft.com/office/drawing/2014/main" id="{22291BA0-C140-420A-829F-D52111AE72B1}"/>
            </a:ext>
          </a:extLst>
        </xdr:cNvPr>
        <xdr:cNvSpPr/>
      </xdr:nvSpPr>
      <xdr:spPr>
        <a:xfrm rot="-5400000">
          <a:off x="10652887" y="15814039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194</xdr:row>
      <xdr:rowOff>87486</xdr:rowOff>
    </xdr:from>
    <xdr:ext cx="278923" cy="180627"/>
    <xdr:sp macro="_xll.PtreeEvent_ObjectClick" textlink="">
      <xdr:nvSpPr>
        <xdr:cNvPr id="405" name="PTObj_DBranchName_1_62">
          <a:extLst>
            <a:ext uri="{FF2B5EF4-FFF2-40B4-BE49-F238E27FC236}">
              <a16:creationId xmlns:a16="http://schemas.microsoft.com/office/drawing/2014/main" id="{975C66EA-1104-4086-973E-CF1BB90E06E3}"/>
            </a:ext>
          </a:extLst>
        </xdr:cNvPr>
        <xdr:cNvSpPr txBox="1"/>
      </xdr:nvSpPr>
      <xdr:spPr>
        <a:xfrm>
          <a:off x="9398128" y="1581516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198</xdr:row>
      <xdr:rowOff>86361</xdr:rowOff>
    </xdr:from>
    <xdr:to>
      <xdr:col>6</xdr:col>
      <xdr:colOff>183007</xdr:colOff>
      <xdr:row>199</xdr:row>
      <xdr:rowOff>86361</xdr:rowOff>
    </xdr:to>
    <xdr:sp macro="_xll.PtreeEvent_ObjectClick" textlink="">
      <xdr:nvSpPr>
        <xdr:cNvPr id="406" name="PTObj_DNode_1_63">
          <a:extLst>
            <a:ext uri="{FF2B5EF4-FFF2-40B4-BE49-F238E27FC236}">
              <a16:creationId xmlns:a16="http://schemas.microsoft.com/office/drawing/2014/main" id="{30C7044A-CB9A-4C21-8F3B-9B1A880AB03E}"/>
            </a:ext>
          </a:extLst>
        </xdr:cNvPr>
        <xdr:cNvSpPr/>
      </xdr:nvSpPr>
      <xdr:spPr>
        <a:xfrm rot="-5400000">
          <a:off x="10652887" y="16545561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198</xdr:row>
      <xdr:rowOff>87486</xdr:rowOff>
    </xdr:from>
    <xdr:ext cx="220573" cy="180627"/>
    <xdr:sp macro="_xll.PtreeEvent_ObjectClick" textlink="">
      <xdr:nvSpPr>
        <xdr:cNvPr id="409" name="PTObj_DBranchName_1_63">
          <a:extLst>
            <a:ext uri="{FF2B5EF4-FFF2-40B4-BE49-F238E27FC236}">
              <a16:creationId xmlns:a16="http://schemas.microsoft.com/office/drawing/2014/main" id="{932468A4-0A1A-4B5C-8557-B793473E7D37}"/>
            </a:ext>
          </a:extLst>
        </xdr:cNvPr>
        <xdr:cNvSpPr txBox="1"/>
      </xdr:nvSpPr>
      <xdr:spPr>
        <a:xfrm>
          <a:off x="9398128" y="1654668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200</xdr:row>
      <xdr:rowOff>86360</xdr:rowOff>
    </xdr:from>
    <xdr:to>
      <xdr:col>6</xdr:col>
      <xdr:colOff>183007</xdr:colOff>
      <xdr:row>201</xdr:row>
      <xdr:rowOff>86360</xdr:rowOff>
    </xdr:to>
    <xdr:sp macro="_xll.PtreeEvent_ObjectClick" textlink="">
      <xdr:nvSpPr>
        <xdr:cNvPr id="410" name="PTObj_DNode_1_64">
          <a:extLst>
            <a:ext uri="{FF2B5EF4-FFF2-40B4-BE49-F238E27FC236}">
              <a16:creationId xmlns:a16="http://schemas.microsoft.com/office/drawing/2014/main" id="{63BF2AC6-9B81-434D-AFB9-A1E1B0483FFF}"/>
            </a:ext>
          </a:extLst>
        </xdr:cNvPr>
        <xdr:cNvSpPr/>
      </xdr:nvSpPr>
      <xdr:spPr>
        <a:xfrm rot="-5400000">
          <a:off x="10652887" y="169113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200</xdr:row>
      <xdr:rowOff>87487</xdr:rowOff>
    </xdr:from>
    <xdr:ext cx="187424" cy="180627"/>
    <xdr:sp macro="_xll.PtreeEvent_ObjectClick" textlink="">
      <xdr:nvSpPr>
        <xdr:cNvPr id="413" name="PTObj_DBranchName_1_64">
          <a:extLst>
            <a:ext uri="{FF2B5EF4-FFF2-40B4-BE49-F238E27FC236}">
              <a16:creationId xmlns:a16="http://schemas.microsoft.com/office/drawing/2014/main" id="{36D4653D-319B-4B9C-8905-4B0061B93C87}"/>
            </a:ext>
          </a:extLst>
        </xdr:cNvPr>
        <xdr:cNvSpPr txBox="1"/>
      </xdr:nvSpPr>
      <xdr:spPr>
        <a:xfrm>
          <a:off x="9398128" y="1691244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186</xdr:row>
      <xdr:rowOff>86360</xdr:rowOff>
    </xdr:from>
    <xdr:to>
      <xdr:col>5</xdr:col>
      <xdr:colOff>183008</xdr:colOff>
      <xdr:row>187</xdr:row>
      <xdr:rowOff>86361</xdr:rowOff>
    </xdr:to>
    <xdr:sp macro="_xll.PtreeEvent_ObjectClick" textlink="">
      <xdr:nvSpPr>
        <xdr:cNvPr id="418" name="PTObj_DNode_1_30">
          <a:extLst>
            <a:ext uri="{FF2B5EF4-FFF2-40B4-BE49-F238E27FC236}">
              <a16:creationId xmlns:a16="http://schemas.microsoft.com/office/drawing/2014/main" id="{AD2770A3-ABA6-4139-8B24-49CE4E2C0C52}"/>
            </a:ext>
          </a:extLst>
        </xdr:cNvPr>
        <xdr:cNvSpPr/>
      </xdr:nvSpPr>
      <xdr:spPr>
        <a:xfrm>
          <a:off x="9121267" y="15448280"/>
          <a:ext cx="182881" cy="182881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186</xdr:row>
      <xdr:rowOff>87486</xdr:rowOff>
    </xdr:from>
    <xdr:ext cx="890564" cy="180627"/>
    <xdr:sp macro="_xll.PtreeEvent_ObjectClick" textlink="">
      <xdr:nvSpPr>
        <xdr:cNvPr id="421" name="PTObj_DBranchName_1_30">
          <a:extLst>
            <a:ext uri="{FF2B5EF4-FFF2-40B4-BE49-F238E27FC236}">
              <a16:creationId xmlns:a16="http://schemas.microsoft.com/office/drawing/2014/main" id="{C97C3471-0422-497F-ABBB-62133B2A2E8A}"/>
            </a:ext>
          </a:extLst>
        </xdr:cNvPr>
        <xdr:cNvSpPr txBox="1"/>
      </xdr:nvSpPr>
      <xdr:spPr>
        <a:xfrm>
          <a:off x="7515987" y="15449406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184</xdr:row>
      <xdr:rowOff>86360</xdr:rowOff>
    </xdr:from>
    <xdr:to>
      <xdr:col>6</xdr:col>
      <xdr:colOff>183007</xdr:colOff>
      <xdr:row>185</xdr:row>
      <xdr:rowOff>86360</xdr:rowOff>
    </xdr:to>
    <xdr:sp macro="_xll.PtreeEvent_ObjectClick" textlink="">
      <xdr:nvSpPr>
        <xdr:cNvPr id="422" name="PTObj_DNode_1_65">
          <a:extLst>
            <a:ext uri="{FF2B5EF4-FFF2-40B4-BE49-F238E27FC236}">
              <a16:creationId xmlns:a16="http://schemas.microsoft.com/office/drawing/2014/main" id="{F0607718-B7E7-41A3-BBB4-E5A4C1B05B73}"/>
            </a:ext>
          </a:extLst>
        </xdr:cNvPr>
        <xdr:cNvSpPr/>
      </xdr:nvSpPr>
      <xdr:spPr>
        <a:xfrm rot="-5400000">
          <a:off x="10652887" y="150825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184</xdr:row>
      <xdr:rowOff>87487</xdr:rowOff>
    </xdr:from>
    <xdr:ext cx="278923" cy="180627"/>
    <xdr:sp macro="_xll.PtreeEvent_ObjectClick" textlink="">
      <xdr:nvSpPr>
        <xdr:cNvPr id="425" name="PTObj_DBranchName_1_65">
          <a:extLst>
            <a:ext uri="{FF2B5EF4-FFF2-40B4-BE49-F238E27FC236}">
              <a16:creationId xmlns:a16="http://schemas.microsoft.com/office/drawing/2014/main" id="{7724DECF-41A9-4CB3-8D3D-6823CE2DF49C}"/>
            </a:ext>
          </a:extLst>
        </xdr:cNvPr>
        <xdr:cNvSpPr txBox="1"/>
      </xdr:nvSpPr>
      <xdr:spPr>
        <a:xfrm>
          <a:off x="9398128" y="1508364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126</xdr:colOff>
      <xdr:row>188</xdr:row>
      <xdr:rowOff>86360</xdr:rowOff>
    </xdr:from>
    <xdr:to>
      <xdr:col>6</xdr:col>
      <xdr:colOff>183007</xdr:colOff>
      <xdr:row>189</xdr:row>
      <xdr:rowOff>86360</xdr:rowOff>
    </xdr:to>
    <xdr:sp macro="_xll.PtreeEvent_ObjectClick" textlink="">
      <xdr:nvSpPr>
        <xdr:cNvPr id="426" name="PTObj_DNode_1_66">
          <a:extLst>
            <a:ext uri="{FF2B5EF4-FFF2-40B4-BE49-F238E27FC236}">
              <a16:creationId xmlns:a16="http://schemas.microsoft.com/office/drawing/2014/main" id="{C0141AF4-5F2C-43E9-AF3C-C78D24227E3B}"/>
            </a:ext>
          </a:extLst>
        </xdr:cNvPr>
        <xdr:cNvSpPr/>
      </xdr:nvSpPr>
      <xdr:spPr>
        <a:xfrm rot="-5400000">
          <a:off x="10652887" y="15814039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188</xdr:row>
      <xdr:rowOff>87486</xdr:rowOff>
    </xdr:from>
    <xdr:ext cx="220573" cy="180627"/>
    <xdr:sp macro="_xll.PtreeEvent_ObjectClick" textlink="">
      <xdr:nvSpPr>
        <xdr:cNvPr id="429" name="PTObj_DBranchName_1_66">
          <a:extLst>
            <a:ext uri="{FF2B5EF4-FFF2-40B4-BE49-F238E27FC236}">
              <a16:creationId xmlns:a16="http://schemas.microsoft.com/office/drawing/2014/main" id="{5DD03CFA-36B9-4C26-9CD4-660411C3820E}"/>
            </a:ext>
          </a:extLst>
        </xdr:cNvPr>
        <xdr:cNvSpPr txBox="1"/>
      </xdr:nvSpPr>
      <xdr:spPr>
        <a:xfrm>
          <a:off x="9398128" y="1581516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190</xdr:row>
      <xdr:rowOff>86360</xdr:rowOff>
    </xdr:from>
    <xdr:to>
      <xdr:col>6</xdr:col>
      <xdr:colOff>183007</xdr:colOff>
      <xdr:row>191</xdr:row>
      <xdr:rowOff>86360</xdr:rowOff>
    </xdr:to>
    <xdr:sp macro="_xll.PtreeEvent_ObjectClick" textlink="">
      <xdr:nvSpPr>
        <xdr:cNvPr id="430" name="PTObj_DNode_1_67">
          <a:extLst>
            <a:ext uri="{FF2B5EF4-FFF2-40B4-BE49-F238E27FC236}">
              <a16:creationId xmlns:a16="http://schemas.microsoft.com/office/drawing/2014/main" id="{A863FDA1-40CD-46AE-A3EC-C542765AE7EE}"/>
            </a:ext>
          </a:extLst>
        </xdr:cNvPr>
        <xdr:cNvSpPr/>
      </xdr:nvSpPr>
      <xdr:spPr>
        <a:xfrm rot="-5400000">
          <a:off x="10652887" y="161798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190</xdr:row>
      <xdr:rowOff>87487</xdr:rowOff>
    </xdr:from>
    <xdr:ext cx="187424" cy="180627"/>
    <xdr:sp macro="_xll.PtreeEvent_ObjectClick" textlink="">
      <xdr:nvSpPr>
        <xdr:cNvPr id="433" name="PTObj_DBranchName_1_67">
          <a:extLst>
            <a:ext uri="{FF2B5EF4-FFF2-40B4-BE49-F238E27FC236}">
              <a16:creationId xmlns:a16="http://schemas.microsoft.com/office/drawing/2014/main" id="{91285A7A-2281-42CD-88D1-95BC17A7C9AA}"/>
            </a:ext>
          </a:extLst>
        </xdr:cNvPr>
        <xdr:cNvSpPr txBox="1"/>
      </xdr:nvSpPr>
      <xdr:spPr>
        <a:xfrm>
          <a:off x="9398128" y="1618092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176</xdr:row>
      <xdr:rowOff>86361</xdr:rowOff>
    </xdr:from>
    <xdr:to>
      <xdr:col>5</xdr:col>
      <xdr:colOff>183008</xdr:colOff>
      <xdr:row>177</xdr:row>
      <xdr:rowOff>86361</xdr:rowOff>
    </xdr:to>
    <xdr:sp macro="_xll.PtreeEvent_ObjectClick" textlink="">
      <xdr:nvSpPr>
        <xdr:cNvPr id="438" name="PTObj_DNode_1_29">
          <a:extLst>
            <a:ext uri="{FF2B5EF4-FFF2-40B4-BE49-F238E27FC236}">
              <a16:creationId xmlns:a16="http://schemas.microsoft.com/office/drawing/2014/main" id="{AB3D54DE-C57F-41F2-8C34-5926CF63370E}"/>
            </a:ext>
          </a:extLst>
        </xdr:cNvPr>
        <xdr:cNvSpPr/>
      </xdr:nvSpPr>
      <xdr:spPr>
        <a:xfrm>
          <a:off x="9121267" y="14716761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176</xdr:row>
      <xdr:rowOff>87486</xdr:rowOff>
    </xdr:from>
    <xdr:ext cx="1054711" cy="180627"/>
    <xdr:sp macro="_xll.PtreeEvent_ObjectClick" textlink="">
      <xdr:nvSpPr>
        <xdr:cNvPr id="441" name="PTObj_DBranchName_1_29">
          <a:extLst>
            <a:ext uri="{FF2B5EF4-FFF2-40B4-BE49-F238E27FC236}">
              <a16:creationId xmlns:a16="http://schemas.microsoft.com/office/drawing/2014/main" id="{7768DDFD-7393-4870-A07A-73D9C1C60C04}"/>
            </a:ext>
          </a:extLst>
        </xdr:cNvPr>
        <xdr:cNvSpPr txBox="1"/>
      </xdr:nvSpPr>
      <xdr:spPr>
        <a:xfrm>
          <a:off x="7515987" y="14717886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174</xdr:row>
      <xdr:rowOff>86360</xdr:rowOff>
    </xdr:from>
    <xdr:to>
      <xdr:col>6</xdr:col>
      <xdr:colOff>183007</xdr:colOff>
      <xdr:row>175</xdr:row>
      <xdr:rowOff>86360</xdr:rowOff>
    </xdr:to>
    <xdr:sp macro="_xll.PtreeEvent_ObjectClick" textlink="">
      <xdr:nvSpPr>
        <xdr:cNvPr id="442" name="PTObj_DNode_1_68">
          <a:extLst>
            <a:ext uri="{FF2B5EF4-FFF2-40B4-BE49-F238E27FC236}">
              <a16:creationId xmlns:a16="http://schemas.microsoft.com/office/drawing/2014/main" id="{7361AD23-C4EB-448A-8891-EE67F0B9A189}"/>
            </a:ext>
          </a:extLst>
        </xdr:cNvPr>
        <xdr:cNvSpPr/>
      </xdr:nvSpPr>
      <xdr:spPr>
        <a:xfrm rot="-5400000">
          <a:off x="10652887" y="143510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174</xdr:row>
      <xdr:rowOff>87487</xdr:rowOff>
    </xdr:from>
    <xdr:ext cx="278923" cy="180627"/>
    <xdr:sp macro="_xll.PtreeEvent_ObjectClick" textlink="">
      <xdr:nvSpPr>
        <xdr:cNvPr id="445" name="PTObj_DBranchName_1_68">
          <a:extLst>
            <a:ext uri="{FF2B5EF4-FFF2-40B4-BE49-F238E27FC236}">
              <a16:creationId xmlns:a16="http://schemas.microsoft.com/office/drawing/2014/main" id="{783AC992-6B5D-4DF4-A230-DBF66969BF48}"/>
            </a:ext>
          </a:extLst>
        </xdr:cNvPr>
        <xdr:cNvSpPr txBox="1"/>
      </xdr:nvSpPr>
      <xdr:spPr>
        <a:xfrm>
          <a:off x="9398128" y="1435212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178</xdr:row>
      <xdr:rowOff>86360</xdr:rowOff>
    </xdr:from>
    <xdr:to>
      <xdr:col>6</xdr:col>
      <xdr:colOff>183007</xdr:colOff>
      <xdr:row>179</xdr:row>
      <xdr:rowOff>86360</xdr:rowOff>
    </xdr:to>
    <xdr:sp macro="_xll.PtreeEvent_ObjectClick" textlink="">
      <xdr:nvSpPr>
        <xdr:cNvPr id="446" name="PTObj_DNode_1_69">
          <a:extLst>
            <a:ext uri="{FF2B5EF4-FFF2-40B4-BE49-F238E27FC236}">
              <a16:creationId xmlns:a16="http://schemas.microsoft.com/office/drawing/2014/main" id="{D64CC8E0-9421-4B33-B8EA-C848AF88D7E8}"/>
            </a:ext>
          </a:extLst>
        </xdr:cNvPr>
        <xdr:cNvSpPr/>
      </xdr:nvSpPr>
      <xdr:spPr>
        <a:xfrm rot="-5400000">
          <a:off x="10652887" y="150825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178</xdr:row>
      <xdr:rowOff>87487</xdr:rowOff>
    </xdr:from>
    <xdr:ext cx="220573" cy="180627"/>
    <xdr:sp macro="_xll.PtreeEvent_ObjectClick" textlink="">
      <xdr:nvSpPr>
        <xdr:cNvPr id="449" name="PTObj_DBranchName_1_69">
          <a:extLst>
            <a:ext uri="{FF2B5EF4-FFF2-40B4-BE49-F238E27FC236}">
              <a16:creationId xmlns:a16="http://schemas.microsoft.com/office/drawing/2014/main" id="{AF23DECD-0A7C-4DBF-914D-D4054B05AADA}"/>
            </a:ext>
          </a:extLst>
        </xdr:cNvPr>
        <xdr:cNvSpPr txBox="1"/>
      </xdr:nvSpPr>
      <xdr:spPr>
        <a:xfrm>
          <a:off x="9398128" y="1508364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126</xdr:colOff>
      <xdr:row>180</xdr:row>
      <xdr:rowOff>86361</xdr:rowOff>
    </xdr:from>
    <xdr:to>
      <xdr:col>6</xdr:col>
      <xdr:colOff>183007</xdr:colOff>
      <xdr:row>181</xdr:row>
      <xdr:rowOff>86361</xdr:rowOff>
    </xdr:to>
    <xdr:sp macro="_xll.PtreeEvent_ObjectClick" textlink="">
      <xdr:nvSpPr>
        <xdr:cNvPr id="450" name="PTObj_DNode_1_70">
          <a:extLst>
            <a:ext uri="{FF2B5EF4-FFF2-40B4-BE49-F238E27FC236}">
              <a16:creationId xmlns:a16="http://schemas.microsoft.com/office/drawing/2014/main" id="{6BB33025-AE72-46E6-8AE2-DB638E4E3D3B}"/>
            </a:ext>
          </a:extLst>
        </xdr:cNvPr>
        <xdr:cNvSpPr/>
      </xdr:nvSpPr>
      <xdr:spPr>
        <a:xfrm rot="-5400000">
          <a:off x="10652887" y="154482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180</xdr:row>
      <xdr:rowOff>87486</xdr:rowOff>
    </xdr:from>
    <xdr:ext cx="187424" cy="180627"/>
    <xdr:sp macro="_xll.PtreeEvent_ObjectClick" textlink="">
      <xdr:nvSpPr>
        <xdr:cNvPr id="453" name="PTObj_DBranchName_1_70">
          <a:extLst>
            <a:ext uri="{FF2B5EF4-FFF2-40B4-BE49-F238E27FC236}">
              <a16:creationId xmlns:a16="http://schemas.microsoft.com/office/drawing/2014/main" id="{33EA3C6D-1BFB-4566-9682-268869685CC5}"/>
            </a:ext>
          </a:extLst>
        </xdr:cNvPr>
        <xdr:cNvSpPr txBox="1"/>
      </xdr:nvSpPr>
      <xdr:spPr>
        <a:xfrm>
          <a:off x="9398128" y="1544940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168</xdr:row>
      <xdr:rowOff>86360</xdr:rowOff>
    </xdr:from>
    <xdr:to>
      <xdr:col>5</xdr:col>
      <xdr:colOff>183008</xdr:colOff>
      <xdr:row>169</xdr:row>
      <xdr:rowOff>86360</xdr:rowOff>
    </xdr:to>
    <xdr:sp macro="_xll.PtreeEvent_ObjectClick" textlink="">
      <xdr:nvSpPr>
        <xdr:cNvPr id="458" name="PTObj_DNode_1_32">
          <a:extLst>
            <a:ext uri="{FF2B5EF4-FFF2-40B4-BE49-F238E27FC236}">
              <a16:creationId xmlns:a16="http://schemas.microsoft.com/office/drawing/2014/main" id="{C7241093-1FCC-4ACC-93BA-D27B33792739}"/>
            </a:ext>
          </a:extLst>
        </xdr:cNvPr>
        <xdr:cNvSpPr/>
      </xdr:nvSpPr>
      <xdr:spPr>
        <a:xfrm>
          <a:off x="9121267" y="1435100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168</xdr:row>
      <xdr:rowOff>87487</xdr:rowOff>
    </xdr:from>
    <xdr:ext cx="890564" cy="180627"/>
    <xdr:sp macro="_xll.PtreeEvent_ObjectClick" textlink="">
      <xdr:nvSpPr>
        <xdr:cNvPr id="461" name="PTObj_DBranchName_1_32">
          <a:extLst>
            <a:ext uri="{FF2B5EF4-FFF2-40B4-BE49-F238E27FC236}">
              <a16:creationId xmlns:a16="http://schemas.microsoft.com/office/drawing/2014/main" id="{131DB947-E24E-4F42-A558-2851E9A7AC14}"/>
            </a:ext>
          </a:extLst>
        </xdr:cNvPr>
        <xdr:cNvSpPr txBox="1"/>
      </xdr:nvSpPr>
      <xdr:spPr>
        <a:xfrm>
          <a:off x="7515987" y="14352127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126</xdr:colOff>
      <xdr:row>166</xdr:row>
      <xdr:rowOff>86360</xdr:rowOff>
    </xdr:from>
    <xdr:to>
      <xdr:col>6</xdr:col>
      <xdr:colOff>183007</xdr:colOff>
      <xdr:row>167</xdr:row>
      <xdr:rowOff>86360</xdr:rowOff>
    </xdr:to>
    <xdr:sp macro="_xll.PtreeEvent_ObjectClick" textlink="">
      <xdr:nvSpPr>
        <xdr:cNvPr id="462" name="PTObj_DNode_1_71">
          <a:extLst>
            <a:ext uri="{FF2B5EF4-FFF2-40B4-BE49-F238E27FC236}">
              <a16:creationId xmlns:a16="http://schemas.microsoft.com/office/drawing/2014/main" id="{98BD01CB-A3DC-4E3C-85BE-450B7CAA35E8}"/>
            </a:ext>
          </a:extLst>
        </xdr:cNvPr>
        <xdr:cNvSpPr/>
      </xdr:nvSpPr>
      <xdr:spPr>
        <a:xfrm rot="-5400000">
          <a:off x="10652887" y="13985239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166</xdr:row>
      <xdr:rowOff>87486</xdr:rowOff>
    </xdr:from>
    <xdr:ext cx="278923" cy="180627"/>
    <xdr:sp macro="_xll.PtreeEvent_ObjectClick" textlink="">
      <xdr:nvSpPr>
        <xdr:cNvPr id="465" name="PTObj_DBranchName_1_71">
          <a:extLst>
            <a:ext uri="{FF2B5EF4-FFF2-40B4-BE49-F238E27FC236}">
              <a16:creationId xmlns:a16="http://schemas.microsoft.com/office/drawing/2014/main" id="{AADE48C4-798C-43D8-9572-7A1C5FF5DCDF}"/>
            </a:ext>
          </a:extLst>
        </xdr:cNvPr>
        <xdr:cNvSpPr txBox="1"/>
      </xdr:nvSpPr>
      <xdr:spPr>
        <a:xfrm>
          <a:off x="9398128" y="1398636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170</xdr:row>
      <xdr:rowOff>86361</xdr:rowOff>
    </xdr:from>
    <xdr:to>
      <xdr:col>6</xdr:col>
      <xdr:colOff>183007</xdr:colOff>
      <xdr:row>171</xdr:row>
      <xdr:rowOff>86361</xdr:rowOff>
    </xdr:to>
    <xdr:sp macro="_xll.PtreeEvent_ObjectClick" textlink="">
      <xdr:nvSpPr>
        <xdr:cNvPr id="466" name="PTObj_DNode_1_72">
          <a:extLst>
            <a:ext uri="{FF2B5EF4-FFF2-40B4-BE49-F238E27FC236}">
              <a16:creationId xmlns:a16="http://schemas.microsoft.com/office/drawing/2014/main" id="{97C07C51-A2A2-4D63-BE2B-7BF793550393}"/>
            </a:ext>
          </a:extLst>
        </xdr:cNvPr>
        <xdr:cNvSpPr/>
      </xdr:nvSpPr>
      <xdr:spPr>
        <a:xfrm rot="-5400000">
          <a:off x="10652887" y="14716761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170</xdr:row>
      <xdr:rowOff>87486</xdr:rowOff>
    </xdr:from>
    <xdr:ext cx="220573" cy="180627"/>
    <xdr:sp macro="_xll.PtreeEvent_ObjectClick" textlink="">
      <xdr:nvSpPr>
        <xdr:cNvPr id="469" name="PTObj_DBranchName_1_72">
          <a:extLst>
            <a:ext uri="{FF2B5EF4-FFF2-40B4-BE49-F238E27FC236}">
              <a16:creationId xmlns:a16="http://schemas.microsoft.com/office/drawing/2014/main" id="{4D1A8E4E-52C3-41D1-8683-3DBAF12F166B}"/>
            </a:ext>
          </a:extLst>
        </xdr:cNvPr>
        <xdr:cNvSpPr txBox="1"/>
      </xdr:nvSpPr>
      <xdr:spPr>
        <a:xfrm>
          <a:off x="9398128" y="1471788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172</xdr:row>
      <xdr:rowOff>86360</xdr:rowOff>
    </xdr:from>
    <xdr:to>
      <xdr:col>6</xdr:col>
      <xdr:colOff>183007</xdr:colOff>
      <xdr:row>173</xdr:row>
      <xdr:rowOff>86360</xdr:rowOff>
    </xdr:to>
    <xdr:sp macro="_xll.PtreeEvent_ObjectClick" textlink="">
      <xdr:nvSpPr>
        <xdr:cNvPr id="470" name="PTObj_DNode_1_73">
          <a:extLst>
            <a:ext uri="{FF2B5EF4-FFF2-40B4-BE49-F238E27FC236}">
              <a16:creationId xmlns:a16="http://schemas.microsoft.com/office/drawing/2014/main" id="{F6068525-8CF4-4121-AF40-C5F45D4ABE58}"/>
            </a:ext>
          </a:extLst>
        </xdr:cNvPr>
        <xdr:cNvSpPr/>
      </xdr:nvSpPr>
      <xdr:spPr>
        <a:xfrm rot="-5400000">
          <a:off x="10652887" y="150825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172</xdr:row>
      <xdr:rowOff>87487</xdr:rowOff>
    </xdr:from>
    <xdr:ext cx="187424" cy="180627"/>
    <xdr:sp macro="_xll.PtreeEvent_ObjectClick" textlink="">
      <xdr:nvSpPr>
        <xdr:cNvPr id="473" name="PTObj_DBranchName_1_73">
          <a:extLst>
            <a:ext uri="{FF2B5EF4-FFF2-40B4-BE49-F238E27FC236}">
              <a16:creationId xmlns:a16="http://schemas.microsoft.com/office/drawing/2014/main" id="{1A584E82-5498-4CEF-A896-4716BF305208}"/>
            </a:ext>
          </a:extLst>
        </xdr:cNvPr>
        <xdr:cNvSpPr txBox="1"/>
      </xdr:nvSpPr>
      <xdr:spPr>
        <a:xfrm>
          <a:off x="9398128" y="1508364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158</xdr:row>
      <xdr:rowOff>86360</xdr:rowOff>
    </xdr:from>
    <xdr:to>
      <xdr:col>5</xdr:col>
      <xdr:colOff>183008</xdr:colOff>
      <xdr:row>159</xdr:row>
      <xdr:rowOff>86361</xdr:rowOff>
    </xdr:to>
    <xdr:sp macro="_xll.PtreeEvent_ObjectClick" textlink="">
      <xdr:nvSpPr>
        <xdr:cNvPr id="478" name="PTObj_DNode_1_31">
          <a:extLst>
            <a:ext uri="{FF2B5EF4-FFF2-40B4-BE49-F238E27FC236}">
              <a16:creationId xmlns:a16="http://schemas.microsoft.com/office/drawing/2014/main" id="{629BBCA7-71BD-491D-B02B-5DF6A8DB85D0}"/>
            </a:ext>
          </a:extLst>
        </xdr:cNvPr>
        <xdr:cNvSpPr/>
      </xdr:nvSpPr>
      <xdr:spPr>
        <a:xfrm>
          <a:off x="9121267" y="13619480"/>
          <a:ext cx="182881" cy="182881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158</xdr:row>
      <xdr:rowOff>87486</xdr:rowOff>
    </xdr:from>
    <xdr:ext cx="1054711" cy="180627"/>
    <xdr:sp macro="_xll.PtreeEvent_ObjectClick" textlink="">
      <xdr:nvSpPr>
        <xdr:cNvPr id="481" name="PTObj_DBranchName_1_31">
          <a:extLst>
            <a:ext uri="{FF2B5EF4-FFF2-40B4-BE49-F238E27FC236}">
              <a16:creationId xmlns:a16="http://schemas.microsoft.com/office/drawing/2014/main" id="{F9D5FBF0-0ADA-402E-BD71-94817E3BAA26}"/>
            </a:ext>
          </a:extLst>
        </xdr:cNvPr>
        <xdr:cNvSpPr txBox="1"/>
      </xdr:nvSpPr>
      <xdr:spPr>
        <a:xfrm>
          <a:off x="7515987" y="13620606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156</xdr:row>
      <xdr:rowOff>86360</xdr:rowOff>
    </xdr:from>
    <xdr:to>
      <xdr:col>6</xdr:col>
      <xdr:colOff>183007</xdr:colOff>
      <xdr:row>157</xdr:row>
      <xdr:rowOff>86360</xdr:rowOff>
    </xdr:to>
    <xdr:sp macro="_xll.PtreeEvent_ObjectClick" textlink="">
      <xdr:nvSpPr>
        <xdr:cNvPr id="482" name="PTObj_DNode_1_74">
          <a:extLst>
            <a:ext uri="{FF2B5EF4-FFF2-40B4-BE49-F238E27FC236}">
              <a16:creationId xmlns:a16="http://schemas.microsoft.com/office/drawing/2014/main" id="{BE063C67-C340-4A11-A757-5F3CEE0976C7}"/>
            </a:ext>
          </a:extLst>
        </xdr:cNvPr>
        <xdr:cNvSpPr/>
      </xdr:nvSpPr>
      <xdr:spPr>
        <a:xfrm rot="-5400000">
          <a:off x="10652887" y="132537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156</xdr:row>
      <xdr:rowOff>87487</xdr:rowOff>
    </xdr:from>
    <xdr:ext cx="278923" cy="180627"/>
    <xdr:sp macro="_xll.PtreeEvent_ObjectClick" textlink="">
      <xdr:nvSpPr>
        <xdr:cNvPr id="485" name="PTObj_DBranchName_1_74">
          <a:extLst>
            <a:ext uri="{FF2B5EF4-FFF2-40B4-BE49-F238E27FC236}">
              <a16:creationId xmlns:a16="http://schemas.microsoft.com/office/drawing/2014/main" id="{C04C8509-28F6-4BC1-9CD9-C86F3720BCAF}"/>
            </a:ext>
          </a:extLst>
        </xdr:cNvPr>
        <xdr:cNvSpPr txBox="1"/>
      </xdr:nvSpPr>
      <xdr:spPr>
        <a:xfrm>
          <a:off x="9398128" y="1325484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126</xdr:colOff>
      <xdr:row>160</xdr:row>
      <xdr:rowOff>86360</xdr:rowOff>
    </xdr:from>
    <xdr:to>
      <xdr:col>6</xdr:col>
      <xdr:colOff>183007</xdr:colOff>
      <xdr:row>161</xdr:row>
      <xdr:rowOff>86360</xdr:rowOff>
    </xdr:to>
    <xdr:sp macro="_xll.PtreeEvent_ObjectClick" textlink="">
      <xdr:nvSpPr>
        <xdr:cNvPr id="486" name="PTObj_DNode_1_75">
          <a:extLst>
            <a:ext uri="{FF2B5EF4-FFF2-40B4-BE49-F238E27FC236}">
              <a16:creationId xmlns:a16="http://schemas.microsoft.com/office/drawing/2014/main" id="{E188FF25-7E6A-48EA-B187-A4EF4B4A20B6}"/>
            </a:ext>
          </a:extLst>
        </xdr:cNvPr>
        <xdr:cNvSpPr/>
      </xdr:nvSpPr>
      <xdr:spPr>
        <a:xfrm rot="-5400000">
          <a:off x="10652887" y="13985239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160</xdr:row>
      <xdr:rowOff>87486</xdr:rowOff>
    </xdr:from>
    <xdr:ext cx="220573" cy="180627"/>
    <xdr:sp macro="_xll.PtreeEvent_ObjectClick" textlink="">
      <xdr:nvSpPr>
        <xdr:cNvPr id="489" name="PTObj_DBranchName_1_75">
          <a:extLst>
            <a:ext uri="{FF2B5EF4-FFF2-40B4-BE49-F238E27FC236}">
              <a16:creationId xmlns:a16="http://schemas.microsoft.com/office/drawing/2014/main" id="{82E6C782-4C81-408C-A62A-01E693F033C8}"/>
            </a:ext>
          </a:extLst>
        </xdr:cNvPr>
        <xdr:cNvSpPr txBox="1"/>
      </xdr:nvSpPr>
      <xdr:spPr>
        <a:xfrm>
          <a:off x="9398128" y="1398636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162</xdr:row>
      <xdr:rowOff>86360</xdr:rowOff>
    </xdr:from>
    <xdr:to>
      <xdr:col>6</xdr:col>
      <xdr:colOff>183007</xdr:colOff>
      <xdr:row>163</xdr:row>
      <xdr:rowOff>86360</xdr:rowOff>
    </xdr:to>
    <xdr:sp macro="_xll.PtreeEvent_ObjectClick" textlink="">
      <xdr:nvSpPr>
        <xdr:cNvPr id="490" name="PTObj_DNode_1_76">
          <a:extLst>
            <a:ext uri="{FF2B5EF4-FFF2-40B4-BE49-F238E27FC236}">
              <a16:creationId xmlns:a16="http://schemas.microsoft.com/office/drawing/2014/main" id="{AE7CE3BA-12D6-4CB2-9358-83FA8D140080}"/>
            </a:ext>
          </a:extLst>
        </xdr:cNvPr>
        <xdr:cNvSpPr/>
      </xdr:nvSpPr>
      <xdr:spPr>
        <a:xfrm rot="-5400000">
          <a:off x="10652887" y="143510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162</xdr:row>
      <xdr:rowOff>87487</xdr:rowOff>
    </xdr:from>
    <xdr:ext cx="187424" cy="180627"/>
    <xdr:sp macro="_xll.PtreeEvent_ObjectClick" textlink="">
      <xdr:nvSpPr>
        <xdr:cNvPr id="493" name="PTObj_DBranchName_1_76">
          <a:extLst>
            <a:ext uri="{FF2B5EF4-FFF2-40B4-BE49-F238E27FC236}">
              <a16:creationId xmlns:a16="http://schemas.microsoft.com/office/drawing/2014/main" id="{609593EA-95DC-42C7-94ED-97C8634C7481}"/>
            </a:ext>
          </a:extLst>
        </xdr:cNvPr>
        <xdr:cNvSpPr txBox="1"/>
      </xdr:nvSpPr>
      <xdr:spPr>
        <a:xfrm>
          <a:off x="9398128" y="1435212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148</xdr:row>
      <xdr:rowOff>86360</xdr:rowOff>
    </xdr:from>
    <xdr:to>
      <xdr:col>5</xdr:col>
      <xdr:colOff>183008</xdr:colOff>
      <xdr:row>149</xdr:row>
      <xdr:rowOff>86359</xdr:rowOff>
    </xdr:to>
    <xdr:sp macro="_xll.PtreeEvent_ObjectClick" textlink="">
      <xdr:nvSpPr>
        <xdr:cNvPr id="498" name="PTObj_DNode_1_34">
          <a:extLst>
            <a:ext uri="{FF2B5EF4-FFF2-40B4-BE49-F238E27FC236}">
              <a16:creationId xmlns:a16="http://schemas.microsoft.com/office/drawing/2014/main" id="{5DCBB852-2995-42BD-BF4D-8000ED87E7F6}"/>
            </a:ext>
          </a:extLst>
        </xdr:cNvPr>
        <xdr:cNvSpPr/>
      </xdr:nvSpPr>
      <xdr:spPr>
        <a:xfrm>
          <a:off x="9121267" y="12887960"/>
          <a:ext cx="182881" cy="182879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148</xdr:row>
      <xdr:rowOff>87486</xdr:rowOff>
    </xdr:from>
    <xdr:ext cx="890564" cy="180627"/>
    <xdr:sp macro="_xll.PtreeEvent_ObjectClick" textlink="">
      <xdr:nvSpPr>
        <xdr:cNvPr id="501" name="PTObj_DBranchName_1_34">
          <a:extLst>
            <a:ext uri="{FF2B5EF4-FFF2-40B4-BE49-F238E27FC236}">
              <a16:creationId xmlns:a16="http://schemas.microsoft.com/office/drawing/2014/main" id="{835760C6-A327-48EB-891F-2BC503EA96F1}"/>
            </a:ext>
          </a:extLst>
        </xdr:cNvPr>
        <xdr:cNvSpPr txBox="1"/>
      </xdr:nvSpPr>
      <xdr:spPr>
        <a:xfrm>
          <a:off x="7515987" y="12889086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146</xdr:row>
      <xdr:rowOff>86360</xdr:rowOff>
    </xdr:from>
    <xdr:to>
      <xdr:col>6</xdr:col>
      <xdr:colOff>183007</xdr:colOff>
      <xdr:row>147</xdr:row>
      <xdr:rowOff>86360</xdr:rowOff>
    </xdr:to>
    <xdr:sp macro="_xll.PtreeEvent_ObjectClick" textlink="">
      <xdr:nvSpPr>
        <xdr:cNvPr id="502" name="PTObj_DNode_1_77">
          <a:extLst>
            <a:ext uri="{FF2B5EF4-FFF2-40B4-BE49-F238E27FC236}">
              <a16:creationId xmlns:a16="http://schemas.microsoft.com/office/drawing/2014/main" id="{47DF8C54-49A0-4A40-877F-6848C1781719}"/>
            </a:ext>
          </a:extLst>
        </xdr:cNvPr>
        <xdr:cNvSpPr/>
      </xdr:nvSpPr>
      <xdr:spPr>
        <a:xfrm rot="-5400000">
          <a:off x="10652887" y="125222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146</xdr:row>
      <xdr:rowOff>87486</xdr:rowOff>
    </xdr:from>
    <xdr:ext cx="278923" cy="180627"/>
    <xdr:sp macro="_xll.PtreeEvent_ObjectClick" textlink="">
      <xdr:nvSpPr>
        <xdr:cNvPr id="505" name="PTObj_DBranchName_1_77">
          <a:extLst>
            <a:ext uri="{FF2B5EF4-FFF2-40B4-BE49-F238E27FC236}">
              <a16:creationId xmlns:a16="http://schemas.microsoft.com/office/drawing/2014/main" id="{73549B40-6023-4E6E-9994-2A9457181E4C}"/>
            </a:ext>
          </a:extLst>
        </xdr:cNvPr>
        <xdr:cNvSpPr txBox="1"/>
      </xdr:nvSpPr>
      <xdr:spPr>
        <a:xfrm>
          <a:off x="9398128" y="1252332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150</xdr:row>
      <xdr:rowOff>86360</xdr:rowOff>
    </xdr:from>
    <xdr:to>
      <xdr:col>6</xdr:col>
      <xdr:colOff>183007</xdr:colOff>
      <xdr:row>151</xdr:row>
      <xdr:rowOff>86360</xdr:rowOff>
    </xdr:to>
    <xdr:sp macro="_xll.PtreeEvent_ObjectClick" textlink="">
      <xdr:nvSpPr>
        <xdr:cNvPr id="506" name="PTObj_DNode_1_78">
          <a:extLst>
            <a:ext uri="{FF2B5EF4-FFF2-40B4-BE49-F238E27FC236}">
              <a16:creationId xmlns:a16="http://schemas.microsoft.com/office/drawing/2014/main" id="{73AE086F-3532-4C3D-9D4C-29D7E8F488C2}"/>
            </a:ext>
          </a:extLst>
        </xdr:cNvPr>
        <xdr:cNvSpPr/>
      </xdr:nvSpPr>
      <xdr:spPr>
        <a:xfrm rot="-5400000">
          <a:off x="10652887" y="132537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150</xdr:row>
      <xdr:rowOff>87487</xdr:rowOff>
    </xdr:from>
    <xdr:ext cx="220573" cy="180627"/>
    <xdr:sp macro="_xll.PtreeEvent_ObjectClick" textlink="">
      <xdr:nvSpPr>
        <xdr:cNvPr id="509" name="PTObj_DBranchName_1_78">
          <a:extLst>
            <a:ext uri="{FF2B5EF4-FFF2-40B4-BE49-F238E27FC236}">
              <a16:creationId xmlns:a16="http://schemas.microsoft.com/office/drawing/2014/main" id="{108A668E-A418-43C1-9541-DA9D146B3A86}"/>
            </a:ext>
          </a:extLst>
        </xdr:cNvPr>
        <xdr:cNvSpPr txBox="1"/>
      </xdr:nvSpPr>
      <xdr:spPr>
        <a:xfrm>
          <a:off x="9398128" y="1325484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126</xdr:colOff>
      <xdr:row>152</xdr:row>
      <xdr:rowOff>86361</xdr:rowOff>
    </xdr:from>
    <xdr:to>
      <xdr:col>6</xdr:col>
      <xdr:colOff>183007</xdr:colOff>
      <xdr:row>153</xdr:row>
      <xdr:rowOff>86361</xdr:rowOff>
    </xdr:to>
    <xdr:sp macro="_xll.PtreeEvent_ObjectClick" textlink="">
      <xdr:nvSpPr>
        <xdr:cNvPr id="510" name="PTObj_DNode_1_79">
          <a:extLst>
            <a:ext uri="{FF2B5EF4-FFF2-40B4-BE49-F238E27FC236}">
              <a16:creationId xmlns:a16="http://schemas.microsoft.com/office/drawing/2014/main" id="{7E798BB4-1729-45B0-88F9-9B6C02A653E0}"/>
            </a:ext>
          </a:extLst>
        </xdr:cNvPr>
        <xdr:cNvSpPr/>
      </xdr:nvSpPr>
      <xdr:spPr>
        <a:xfrm rot="-5400000">
          <a:off x="10652887" y="136194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152</xdr:row>
      <xdr:rowOff>87486</xdr:rowOff>
    </xdr:from>
    <xdr:ext cx="187424" cy="180627"/>
    <xdr:sp macro="_xll.PtreeEvent_ObjectClick" textlink="">
      <xdr:nvSpPr>
        <xdr:cNvPr id="513" name="PTObj_DBranchName_1_79">
          <a:extLst>
            <a:ext uri="{FF2B5EF4-FFF2-40B4-BE49-F238E27FC236}">
              <a16:creationId xmlns:a16="http://schemas.microsoft.com/office/drawing/2014/main" id="{EDE511EE-0321-4184-AA2B-A2F0257E821A}"/>
            </a:ext>
          </a:extLst>
        </xdr:cNvPr>
        <xdr:cNvSpPr txBox="1"/>
      </xdr:nvSpPr>
      <xdr:spPr>
        <a:xfrm>
          <a:off x="9398128" y="1362060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138</xdr:row>
      <xdr:rowOff>86360</xdr:rowOff>
    </xdr:from>
    <xdr:to>
      <xdr:col>5</xdr:col>
      <xdr:colOff>183008</xdr:colOff>
      <xdr:row>139</xdr:row>
      <xdr:rowOff>86360</xdr:rowOff>
    </xdr:to>
    <xdr:sp macro="_xll.PtreeEvent_ObjectClick" textlink="">
      <xdr:nvSpPr>
        <xdr:cNvPr id="518" name="PTObj_DNode_1_33">
          <a:extLst>
            <a:ext uri="{FF2B5EF4-FFF2-40B4-BE49-F238E27FC236}">
              <a16:creationId xmlns:a16="http://schemas.microsoft.com/office/drawing/2014/main" id="{8E910E01-BD31-4CC3-A56C-B1D92F8E09F3}"/>
            </a:ext>
          </a:extLst>
        </xdr:cNvPr>
        <xdr:cNvSpPr/>
      </xdr:nvSpPr>
      <xdr:spPr>
        <a:xfrm>
          <a:off x="9121267" y="1215644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138</xdr:row>
      <xdr:rowOff>87486</xdr:rowOff>
    </xdr:from>
    <xdr:ext cx="1054711" cy="180627"/>
    <xdr:sp macro="_xll.PtreeEvent_ObjectClick" textlink="">
      <xdr:nvSpPr>
        <xdr:cNvPr id="521" name="PTObj_DBranchName_1_33">
          <a:extLst>
            <a:ext uri="{FF2B5EF4-FFF2-40B4-BE49-F238E27FC236}">
              <a16:creationId xmlns:a16="http://schemas.microsoft.com/office/drawing/2014/main" id="{449B69E8-B923-4102-A717-021D66FB0172}"/>
            </a:ext>
          </a:extLst>
        </xdr:cNvPr>
        <xdr:cNvSpPr txBox="1"/>
      </xdr:nvSpPr>
      <xdr:spPr>
        <a:xfrm>
          <a:off x="7515987" y="12157566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126</xdr:colOff>
      <xdr:row>136</xdr:row>
      <xdr:rowOff>86361</xdr:rowOff>
    </xdr:from>
    <xdr:to>
      <xdr:col>6</xdr:col>
      <xdr:colOff>183007</xdr:colOff>
      <xdr:row>137</xdr:row>
      <xdr:rowOff>86361</xdr:rowOff>
    </xdr:to>
    <xdr:sp macro="_xll.PtreeEvent_ObjectClick" textlink="">
      <xdr:nvSpPr>
        <xdr:cNvPr id="522" name="PTObj_DNode_1_80">
          <a:extLst>
            <a:ext uri="{FF2B5EF4-FFF2-40B4-BE49-F238E27FC236}">
              <a16:creationId xmlns:a16="http://schemas.microsoft.com/office/drawing/2014/main" id="{811119CD-D466-4684-9125-8478CA9314B7}"/>
            </a:ext>
          </a:extLst>
        </xdr:cNvPr>
        <xdr:cNvSpPr/>
      </xdr:nvSpPr>
      <xdr:spPr>
        <a:xfrm rot="-5400000">
          <a:off x="10652887" y="117906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136</xdr:row>
      <xdr:rowOff>87487</xdr:rowOff>
    </xdr:from>
    <xdr:ext cx="278923" cy="180627"/>
    <xdr:sp macro="_xll.PtreeEvent_ObjectClick" textlink="">
      <xdr:nvSpPr>
        <xdr:cNvPr id="525" name="PTObj_DBranchName_1_80">
          <a:extLst>
            <a:ext uri="{FF2B5EF4-FFF2-40B4-BE49-F238E27FC236}">
              <a16:creationId xmlns:a16="http://schemas.microsoft.com/office/drawing/2014/main" id="{F619DBAA-9D09-479F-8DA9-37B84D552EC1}"/>
            </a:ext>
          </a:extLst>
        </xdr:cNvPr>
        <xdr:cNvSpPr txBox="1"/>
      </xdr:nvSpPr>
      <xdr:spPr>
        <a:xfrm>
          <a:off x="9398128" y="1179180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140</xdr:row>
      <xdr:rowOff>86360</xdr:rowOff>
    </xdr:from>
    <xdr:to>
      <xdr:col>6</xdr:col>
      <xdr:colOff>183007</xdr:colOff>
      <xdr:row>141</xdr:row>
      <xdr:rowOff>86360</xdr:rowOff>
    </xdr:to>
    <xdr:sp macro="_xll.PtreeEvent_ObjectClick" textlink="">
      <xdr:nvSpPr>
        <xdr:cNvPr id="526" name="PTObj_DNode_1_81">
          <a:extLst>
            <a:ext uri="{FF2B5EF4-FFF2-40B4-BE49-F238E27FC236}">
              <a16:creationId xmlns:a16="http://schemas.microsoft.com/office/drawing/2014/main" id="{30945665-8555-4DC3-8155-329E539CD98E}"/>
            </a:ext>
          </a:extLst>
        </xdr:cNvPr>
        <xdr:cNvSpPr/>
      </xdr:nvSpPr>
      <xdr:spPr>
        <a:xfrm rot="-5400000">
          <a:off x="10652887" y="125222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140</xdr:row>
      <xdr:rowOff>87486</xdr:rowOff>
    </xdr:from>
    <xdr:ext cx="220573" cy="180627"/>
    <xdr:sp macro="_xll.PtreeEvent_ObjectClick" textlink="">
      <xdr:nvSpPr>
        <xdr:cNvPr id="529" name="PTObj_DBranchName_1_81">
          <a:extLst>
            <a:ext uri="{FF2B5EF4-FFF2-40B4-BE49-F238E27FC236}">
              <a16:creationId xmlns:a16="http://schemas.microsoft.com/office/drawing/2014/main" id="{5E5459A6-CD3A-4C41-BF55-8DA137647A30}"/>
            </a:ext>
          </a:extLst>
        </xdr:cNvPr>
        <xdr:cNvSpPr txBox="1"/>
      </xdr:nvSpPr>
      <xdr:spPr>
        <a:xfrm>
          <a:off x="9398128" y="1252332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142</xdr:row>
      <xdr:rowOff>86360</xdr:rowOff>
    </xdr:from>
    <xdr:to>
      <xdr:col>6</xdr:col>
      <xdr:colOff>183006</xdr:colOff>
      <xdr:row>143</xdr:row>
      <xdr:rowOff>86360</xdr:rowOff>
    </xdr:to>
    <xdr:sp macro="_xll.PtreeEvent_ObjectClick" textlink="">
      <xdr:nvSpPr>
        <xdr:cNvPr id="530" name="PTObj_DNode_1_82">
          <a:extLst>
            <a:ext uri="{FF2B5EF4-FFF2-40B4-BE49-F238E27FC236}">
              <a16:creationId xmlns:a16="http://schemas.microsoft.com/office/drawing/2014/main" id="{14EED780-110B-4FEE-A891-191962D46BD1}"/>
            </a:ext>
          </a:extLst>
        </xdr:cNvPr>
        <xdr:cNvSpPr/>
      </xdr:nvSpPr>
      <xdr:spPr>
        <a:xfrm rot="-5400000">
          <a:off x="10652887" y="12887960"/>
          <a:ext cx="182880" cy="182879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142</xdr:row>
      <xdr:rowOff>87486</xdr:rowOff>
    </xdr:from>
    <xdr:ext cx="187424" cy="180627"/>
    <xdr:sp macro="_xll.PtreeEvent_ObjectClick" textlink="">
      <xdr:nvSpPr>
        <xdr:cNvPr id="533" name="PTObj_DBranchName_1_82">
          <a:extLst>
            <a:ext uri="{FF2B5EF4-FFF2-40B4-BE49-F238E27FC236}">
              <a16:creationId xmlns:a16="http://schemas.microsoft.com/office/drawing/2014/main" id="{12B9AF3A-3BEA-4C80-A7BF-856C283FA0BF}"/>
            </a:ext>
          </a:extLst>
        </xdr:cNvPr>
        <xdr:cNvSpPr txBox="1"/>
      </xdr:nvSpPr>
      <xdr:spPr>
        <a:xfrm>
          <a:off x="9398128" y="1288908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128</xdr:row>
      <xdr:rowOff>86360</xdr:rowOff>
    </xdr:from>
    <xdr:to>
      <xdr:col>5</xdr:col>
      <xdr:colOff>183008</xdr:colOff>
      <xdr:row>129</xdr:row>
      <xdr:rowOff>86360</xdr:rowOff>
    </xdr:to>
    <xdr:sp macro="_xll.PtreeEvent_ObjectClick" textlink="">
      <xdr:nvSpPr>
        <xdr:cNvPr id="538" name="PTObj_DNode_1_36">
          <a:extLst>
            <a:ext uri="{FF2B5EF4-FFF2-40B4-BE49-F238E27FC236}">
              <a16:creationId xmlns:a16="http://schemas.microsoft.com/office/drawing/2014/main" id="{A4A9E101-F277-4F11-BD9E-B094FDA05CCC}"/>
            </a:ext>
          </a:extLst>
        </xdr:cNvPr>
        <xdr:cNvSpPr/>
      </xdr:nvSpPr>
      <xdr:spPr>
        <a:xfrm>
          <a:off x="9121267" y="1142492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128</xdr:row>
      <xdr:rowOff>87487</xdr:rowOff>
    </xdr:from>
    <xdr:ext cx="890564" cy="180627"/>
    <xdr:sp macro="_xll.PtreeEvent_ObjectClick" textlink="">
      <xdr:nvSpPr>
        <xdr:cNvPr id="541" name="PTObj_DBranchName_1_36">
          <a:extLst>
            <a:ext uri="{FF2B5EF4-FFF2-40B4-BE49-F238E27FC236}">
              <a16:creationId xmlns:a16="http://schemas.microsoft.com/office/drawing/2014/main" id="{C025605A-0F5D-4761-846F-0BA59BA80662}"/>
            </a:ext>
          </a:extLst>
        </xdr:cNvPr>
        <xdr:cNvSpPr txBox="1"/>
      </xdr:nvSpPr>
      <xdr:spPr>
        <a:xfrm>
          <a:off x="7515987" y="11426047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126</xdr:row>
      <xdr:rowOff>86360</xdr:rowOff>
    </xdr:from>
    <xdr:to>
      <xdr:col>6</xdr:col>
      <xdr:colOff>183007</xdr:colOff>
      <xdr:row>127</xdr:row>
      <xdr:rowOff>86360</xdr:rowOff>
    </xdr:to>
    <xdr:sp macro="_xll.PtreeEvent_ObjectClick" textlink="">
      <xdr:nvSpPr>
        <xdr:cNvPr id="542" name="PTObj_DNode_1_83">
          <a:extLst>
            <a:ext uri="{FF2B5EF4-FFF2-40B4-BE49-F238E27FC236}">
              <a16:creationId xmlns:a16="http://schemas.microsoft.com/office/drawing/2014/main" id="{35931A5E-316B-4EFE-9F8A-250749DAD956}"/>
            </a:ext>
          </a:extLst>
        </xdr:cNvPr>
        <xdr:cNvSpPr/>
      </xdr:nvSpPr>
      <xdr:spPr>
        <a:xfrm rot="-5400000">
          <a:off x="10652887" y="110591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126</xdr:row>
      <xdr:rowOff>87486</xdr:rowOff>
    </xdr:from>
    <xdr:ext cx="278923" cy="180627"/>
    <xdr:sp macro="_xll.PtreeEvent_ObjectClick" textlink="">
      <xdr:nvSpPr>
        <xdr:cNvPr id="545" name="PTObj_DBranchName_1_83">
          <a:extLst>
            <a:ext uri="{FF2B5EF4-FFF2-40B4-BE49-F238E27FC236}">
              <a16:creationId xmlns:a16="http://schemas.microsoft.com/office/drawing/2014/main" id="{2DDAA2BF-5C04-47AD-8BC7-8CE37A22EA62}"/>
            </a:ext>
          </a:extLst>
        </xdr:cNvPr>
        <xdr:cNvSpPr txBox="1"/>
      </xdr:nvSpPr>
      <xdr:spPr>
        <a:xfrm>
          <a:off x="9398128" y="1106028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126</xdr:colOff>
      <xdr:row>130</xdr:row>
      <xdr:rowOff>86361</xdr:rowOff>
    </xdr:from>
    <xdr:to>
      <xdr:col>6</xdr:col>
      <xdr:colOff>183007</xdr:colOff>
      <xdr:row>131</xdr:row>
      <xdr:rowOff>86361</xdr:rowOff>
    </xdr:to>
    <xdr:sp macro="_xll.PtreeEvent_ObjectClick" textlink="">
      <xdr:nvSpPr>
        <xdr:cNvPr id="546" name="PTObj_DNode_1_84">
          <a:extLst>
            <a:ext uri="{FF2B5EF4-FFF2-40B4-BE49-F238E27FC236}">
              <a16:creationId xmlns:a16="http://schemas.microsoft.com/office/drawing/2014/main" id="{5F97C5EE-EBF7-4461-B8DA-BB55D2F83314}"/>
            </a:ext>
          </a:extLst>
        </xdr:cNvPr>
        <xdr:cNvSpPr/>
      </xdr:nvSpPr>
      <xdr:spPr>
        <a:xfrm rot="-5400000">
          <a:off x="10652887" y="117906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130</xdr:row>
      <xdr:rowOff>87487</xdr:rowOff>
    </xdr:from>
    <xdr:ext cx="220573" cy="180627"/>
    <xdr:sp macro="_xll.PtreeEvent_ObjectClick" textlink="">
      <xdr:nvSpPr>
        <xdr:cNvPr id="549" name="PTObj_DBranchName_1_84">
          <a:extLst>
            <a:ext uri="{FF2B5EF4-FFF2-40B4-BE49-F238E27FC236}">
              <a16:creationId xmlns:a16="http://schemas.microsoft.com/office/drawing/2014/main" id="{3D6ADEE8-F978-4217-9384-2147B288479B}"/>
            </a:ext>
          </a:extLst>
        </xdr:cNvPr>
        <xdr:cNvSpPr txBox="1"/>
      </xdr:nvSpPr>
      <xdr:spPr>
        <a:xfrm>
          <a:off x="9398128" y="1179180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132</xdr:row>
      <xdr:rowOff>86360</xdr:rowOff>
    </xdr:from>
    <xdr:to>
      <xdr:col>6</xdr:col>
      <xdr:colOff>183007</xdr:colOff>
      <xdr:row>133</xdr:row>
      <xdr:rowOff>86360</xdr:rowOff>
    </xdr:to>
    <xdr:sp macro="_xll.PtreeEvent_ObjectClick" textlink="">
      <xdr:nvSpPr>
        <xdr:cNvPr id="550" name="PTObj_DNode_1_85">
          <a:extLst>
            <a:ext uri="{FF2B5EF4-FFF2-40B4-BE49-F238E27FC236}">
              <a16:creationId xmlns:a16="http://schemas.microsoft.com/office/drawing/2014/main" id="{3F34937E-3C1C-4004-9E44-7BA0FB0FABD6}"/>
            </a:ext>
          </a:extLst>
        </xdr:cNvPr>
        <xdr:cNvSpPr/>
      </xdr:nvSpPr>
      <xdr:spPr>
        <a:xfrm rot="-5400000">
          <a:off x="10652887" y="121564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132</xdr:row>
      <xdr:rowOff>87486</xdr:rowOff>
    </xdr:from>
    <xdr:ext cx="187424" cy="180627"/>
    <xdr:sp macro="_xll.PtreeEvent_ObjectClick" textlink="">
      <xdr:nvSpPr>
        <xdr:cNvPr id="553" name="PTObj_DBranchName_1_85">
          <a:extLst>
            <a:ext uri="{FF2B5EF4-FFF2-40B4-BE49-F238E27FC236}">
              <a16:creationId xmlns:a16="http://schemas.microsoft.com/office/drawing/2014/main" id="{808208FA-7C1E-43DC-B2B3-9BB60E8F485F}"/>
            </a:ext>
          </a:extLst>
        </xdr:cNvPr>
        <xdr:cNvSpPr txBox="1"/>
      </xdr:nvSpPr>
      <xdr:spPr>
        <a:xfrm>
          <a:off x="9398128" y="1215756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118</xdr:row>
      <xdr:rowOff>86360</xdr:rowOff>
    </xdr:from>
    <xdr:to>
      <xdr:col>5</xdr:col>
      <xdr:colOff>183008</xdr:colOff>
      <xdr:row>119</xdr:row>
      <xdr:rowOff>86360</xdr:rowOff>
    </xdr:to>
    <xdr:sp macro="_xll.PtreeEvent_ObjectClick" textlink="">
      <xdr:nvSpPr>
        <xdr:cNvPr id="558" name="PTObj_DNode_1_35">
          <a:extLst>
            <a:ext uri="{FF2B5EF4-FFF2-40B4-BE49-F238E27FC236}">
              <a16:creationId xmlns:a16="http://schemas.microsoft.com/office/drawing/2014/main" id="{9A2820D9-CA3F-45A5-8BFD-58A294D6B396}"/>
            </a:ext>
          </a:extLst>
        </xdr:cNvPr>
        <xdr:cNvSpPr/>
      </xdr:nvSpPr>
      <xdr:spPr>
        <a:xfrm>
          <a:off x="9121267" y="1069340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118</xdr:row>
      <xdr:rowOff>87486</xdr:rowOff>
    </xdr:from>
    <xdr:ext cx="1054711" cy="180627"/>
    <xdr:sp macro="_xll.PtreeEvent_ObjectClick" textlink="">
      <xdr:nvSpPr>
        <xdr:cNvPr id="561" name="PTObj_DBranchName_1_35">
          <a:extLst>
            <a:ext uri="{FF2B5EF4-FFF2-40B4-BE49-F238E27FC236}">
              <a16:creationId xmlns:a16="http://schemas.microsoft.com/office/drawing/2014/main" id="{9D964E86-8200-48A7-9F3D-0EA0D20AA27B}"/>
            </a:ext>
          </a:extLst>
        </xdr:cNvPr>
        <xdr:cNvSpPr txBox="1"/>
      </xdr:nvSpPr>
      <xdr:spPr>
        <a:xfrm>
          <a:off x="7515987" y="10694526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116</xdr:row>
      <xdr:rowOff>86360</xdr:rowOff>
    </xdr:from>
    <xdr:to>
      <xdr:col>6</xdr:col>
      <xdr:colOff>183007</xdr:colOff>
      <xdr:row>117</xdr:row>
      <xdr:rowOff>86360</xdr:rowOff>
    </xdr:to>
    <xdr:sp macro="_xll.PtreeEvent_ObjectClick" textlink="">
      <xdr:nvSpPr>
        <xdr:cNvPr id="562" name="PTObj_DNode_1_86">
          <a:extLst>
            <a:ext uri="{FF2B5EF4-FFF2-40B4-BE49-F238E27FC236}">
              <a16:creationId xmlns:a16="http://schemas.microsoft.com/office/drawing/2014/main" id="{3E6D247F-48A0-4934-AB3B-C09E63878655}"/>
            </a:ext>
          </a:extLst>
        </xdr:cNvPr>
        <xdr:cNvSpPr/>
      </xdr:nvSpPr>
      <xdr:spPr>
        <a:xfrm rot="-5400000">
          <a:off x="10652887" y="103276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116</xdr:row>
      <xdr:rowOff>87486</xdr:rowOff>
    </xdr:from>
    <xdr:ext cx="278923" cy="180627"/>
    <xdr:sp macro="_xll.PtreeEvent_ObjectClick" textlink="">
      <xdr:nvSpPr>
        <xdr:cNvPr id="565" name="PTObj_DBranchName_1_86">
          <a:extLst>
            <a:ext uri="{FF2B5EF4-FFF2-40B4-BE49-F238E27FC236}">
              <a16:creationId xmlns:a16="http://schemas.microsoft.com/office/drawing/2014/main" id="{D0A72CCB-EE78-4802-9E4C-F84835F44C84}"/>
            </a:ext>
          </a:extLst>
        </xdr:cNvPr>
        <xdr:cNvSpPr txBox="1"/>
      </xdr:nvSpPr>
      <xdr:spPr>
        <a:xfrm>
          <a:off x="9398128" y="1032876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120</xdr:row>
      <xdr:rowOff>86360</xdr:rowOff>
    </xdr:from>
    <xdr:to>
      <xdr:col>6</xdr:col>
      <xdr:colOff>183007</xdr:colOff>
      <xdr:row>121</xdr:row>
      <xdr:rowOff>86360</xdr:rowOff>
    </xdr:to>
    <xdr:sp macro="_xll.PtreeEvent_ObjectClick" textlink="">
      <xdr:nvSpPr>
        <xdr:cNvPr id="566" name="PTObj_DNode_1_87">
          <a:extLst>
            <a:ext uri="{FF2B5EF4-FFF2-40B4-BE49-F238E27FC236}">
              <a16:creationId xmlns:a16="http://schemas.microsoft.com/office/drawing/2014/main" id="{1B9F0C6E-7F5F-4D59-AF7E-C61042EE35D5}"/>
            </a:ext>
          </a:extLst>
        </xdr:cNvPr>
        <xdr:cNvSpPr/>
      </xdr:nvSpPr>
      <xdr:spPr>
        <a:xfrm rot="-5400000">
          <a:off x="10652887" y="110591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120</xdr:row>
      <xdr:rowOff>87486</xdr:rowOff>
    </xdr:from>
    <xdr:ext cx="220573" cy="180627"/>
    <xdr:sp macro="_xll.PtreeEvent_ObjectClick" textlink="">
      <xdr:nvSpPr>
        <xdr:cNvPr id="569" name="PTObj_DBranchName_1_87">
          <a:extLst>
            <a:ext uri="{FF2B5EF4-FFF2-40B4-BE49-F238E27FC236}">
              <a16:creationId xmlns:a16="http://schemas.microsoft.com/office/drawing/2014/main" id="{2BFFFA42-9228-47E1-A2FA-7369F762A111}"/>
            </a:ext>
          </a:extLst>
        </xdr:cNvPr>
        <xdr:cNvSpPr txBox="1"/>
      </xdr:nvSpPr>
      <xdr:spPr>
        <a:xfrm>
          <a:off x="9398128" y="1106028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122</xdr:row>
      <xdr:rowOff>86360</xdr:rowOff>
    </xdr:from>
    <xdr:to>
      <xdr:col>6</xdr:col>
      <xdr:colOff>183007</xdr:colOff>
      <xdr:row>123</xdr:row>
      <xdr:rowOff>86360</xdr:rowOff>
    </xdr:to>
    <xdr:sp macro="_xll.PtreeEvent_ObjectClick" textlink="">
      <xdr:nvSpPr>
        <xdr:cNvPr id="570" name="PTObj_DNode_1_88">
          <a:extLst>
            <a:ext uri="{FF2B5EF4-FFF2-40B4-BE49-F238E27FC236}">
              <a16:creationId xmlns:a16="http://schemas.microsoft.com/office/drawing/2014/main" id="{0F0E24DD-487F-417A-81C3-5FEA392641DB}"/>
            </a:ext>
          </a:extLst>
        </xdr:cNvPr>
        <xdr:cNvSpPr/>
      </xdr:nvSpPr>
      <xdr:spPr>
        <a:xfrm rot="-5400000">
          <a:off x="10652887" y="114249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122</xdr:row>
      <xdr:rowOff>87487</xdr:rowOff>
    </xdr:from>
    <xdr:ext cx="187424" cy="180627"/>
    <xdr:sp macro="_xll.PtreeEvent_ObjectClick" textlink="">
      <xdr:nvSpPr>
        <xdr:cNvPr id="573" name="PTObj_DBranchName_1_88">
          <a:extLst>
            <a:ext uri="{FF2B5EF4-FFF2-40B4-BE49-F238E27FC236}">
              <a16:creationId xmlns:a16="http://schemas.microsoft.com/office/drawing/2014/main" id="{77A38AEF-2DB1-425F-B985-1308673355B3}"/>
            </a:ext>
          </a:extLst>
        </xdr:cNvPr>
        <xdr:cNvSpPr txBox="1"/>
      </xdr:nvSpPr>
      <xdr:spPr>
        <a:xfrm>
          <a:off x="9398128" y="1142604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108</xdr:row>
      <xdr:rowOff>86360</xdr:rowOff>
    </xdr:from>
    <xdr:to>
      <xdr:col>5</xdr:col>
      <xdr:colOff>183008</xdr:colOff>
      <xdr:row>109</xdr:row>
      <xdr:rowOff>86361</xdr:rowOff>
    </xdr:to>
    <xdr:sp macro="_xll.PtreeEvent_ObjectClick" textlink="">
      <xdr:nvSpPr>
        <xdr:cNvPr id="578" name="PTObj_DNode_1_38">
          <a:extLst>
            <a:ext uri="{FF2B5EF4-FFF2-40B4-BE49-F238E27FC236}">
              <a16:creationId xmlns:a16="http://schemas.microsoft.com/office/drawing/2014/main" id="{9E6B479C-5BCB-41C5-8260-61F63EB09563}"/>
            </a:ext>
          </a:extLst>
        </xdr:cNvPr>
        <xdr:cNvSpPr/>
      </xdr:nvSpPr>
      <xdr:spPr>
        <a:xfrm>
          <a:off x="9121267" y="9961880"/>
          <a:ext cx="182881" cy="182881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108</xdr:row>
      <xdr:rowOff>87487</xdr:rowOff>
    </xdr:from>
    <xdr:ext cx="890564" cy="180627"/>
    <xdr:sp macro="_xll.PtreeEvent_ObjectClick" textlink="">
      <xdr:nvSpPr>
        <xdr:cNvPr id="581" name="PTObj_DBranchName_1_38">
          <a:extLst>
            <a:ext uri="{FF2B5EF4-FFF2-40B4-BE49-F238E27FC236}">
              <a16:creationId xmlns:a16="http://schemas.microsoft.com/office/drawing/2014/main" id="{6590A407-18CE-4B16-BB71-E9A3A673A7A3}"/>
            </a:ext>
          </a:extLst>
        </xdr:cNvPr>
        <xdr:cNvSpPr txBox="1"/>
      </xdr:nvSpPr>
      <xdr:spPr>
        <a:xfrm>
          <a:off x="7515987" y="9963007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106</xdr:row>
      <xdr:rowOff>86360</xdr:rowOff>
    </xdr:from>
    <xdr:to>
      <xdr:col>6</xdr:col>
      <xdr:colOff>183007</xdr:colOff>
      <xdr:row>107</xdr:row>
      <xdr:rowOff>86360</xdr:rowOff>
    </xdr:to>
    <xdr:sp macro="_xll.PtreeEvent_ObjectClick" textlink="">
      <xdr:nvSpPr>
        <xdr:cNvPr id="582" name="PTObj_DNode_1_89">
          <a:extLst>
            <a:ext uri="{FF2B5EF4-FFF2-40B4-BE49-F238E27FC236}">
              <a16:creationId xmlns:a16="http://schemas.microsoft.com/office/drawing/2014/main" id="{880D8B13-A4C1-4B3A-AA27-90E0FB22BAC1}"/>
            </a:ext>
          </a:extLst>
        </xdr:cNvPr>
        <xdr:cNvSpPr/>
      </xdr:nvSpPr>
      <xdr:spPr>
        <a:xfrm rot="-5400000">
          <a:off x="10652887" y="95961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106</xdr:row>
      <xdr:rowOff>87487</xdr:rowOff>
    </xdr:from>
    <xdr:ext cx="278923" cy="180627"/>
    <xdr:sp macro="_xll.PtreeEvent_ObjectClick" textlink="">
      <xdr:nvSpPr>
        <xdr:cNvPr id="585" name="PTObj_DBranchName_1_89">
          <a:extLst>
            <a:ext uri="{FF2B5EF4-FFF2-40B4-BE49-F238E27FC236}">
              <a16:creationId xmlns:a16="http://schemas.microsoft.com/office/drawing/2014/main" id="{52D78E6C-FF53-4841-9364-865B6A567521}"/>
            </a:ext>
          </a:extLst>
        </xdr:cNvPr>
        <xdr:cNvSpPr txBox="1"/>
      </xdr:nvSpPr>
      <xdr:spPr>
        <a:xfrm>
          <a:off x="9398128" y="959724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110</xdr:row>
      <xdr:rowOff>86360</xdr:rowOff>
    </xdr:from>
    <xdr:to>
      <xdr:col>6</xdr:col>
      <xdr:colOff>183007</xdr:colOff>
      <xdr:row>111</xdr:row>
      <xdr:rowOff>86360</xdr:rowOff>
    </xdr:to>
    <xdr:sp macro="_xll.PtreeEvent_ObjectClick" textlink="">
      <xdr:nvSpPr>
        <xdr:cNvPr id="586" name="PTObj_DNode_1_90">
          <a:extLst>
            <a:ext uri="{FF2B5EF4-FFF2-40B4-BE49-F238E27FC236}">
              <a16:creationId xmlns:a16="http://schemas.microsoft.com/office/drawing/2014/main" id="{9DA52A30-68DA-4C72-A3A5-407DCD16C1EA}"/>
            </a:ext>
          </a:extLst>
        </xdr:cNvPr>
        <xdr:cNvSpPr/>
      </xdr:nvSpPr>
      <xdr:spPr>
        <a:xfrm rot="-5400000">
          <a:off x="10652887" y="103276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110</xdr:row>
      <xdr:rowOff>87486</xdr:rowOff>
    </xdr:from>
    <xdr:ext cx="220573" cy="180627"/>
    <xdr:sp macro="_xll.PtreeEvent_ObjectClick" textlink="">
      <xdr:nvSpPr>
        <xdr:cNvPr id="589" name="PTObj_DBranchName_1_90">
          <a:extLst>
            <a:ext uri="{FF2B5EF4-FFF2-40B4-BE49-F238E27FC236}">
              <a16:creationId xmlns:a16="http://schemas.microsoft.com/office/drawing/2014/main" id="{F5195A4D-9612-410B-A215-A09AEC4C0327}"/>
            </a:ext>
          </a:extLst>
        </xdr:cNvPr>
        <xdr:cNvSpPr txBox="1"/>
      </xdr:nvSpPr>
      <xdr:spPr>
        <a:xfrm>
          <a:off x="9398128" y="1032876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112</xdr:row>
      <xdr:rowOff>86360</xdr:rowOff>
    </xdr:from>
    <xdr:to>
      <xdr:col>6</xdr:col>
      <xdr:colOff>183007</xdr:colOff>
      <xdr:row>113</xdr:row>
      <xdr:rowOff>86360</xdr:rowOff>
    </xdr:to>
    <xdr:sp macro="_xll.PtreeEvent_ObjectClick" textlink="">
      <xdr:nvSpPr>
        <xdr:cNvPr id="590" name="PTObj_DNode_1_91">
          <a:extLst>
            <a:ext uri="{FF2B5EF4-FFF2-40B4-BE49-F238E27FC236}">
              <a16:creationId xmlns:a16="http://schemas.microsoft.com/office/drawing/2014/main" id="{301D39EB-924A-4B8D-8303-D1F2233AB1F8}"/>
            </a:ext>
          </a:extLst>
        </xdr:cNvPr>
        <xdr:cNvSpPr/>
      </xdr:nvSpPr>
      <xdr:spPr>
        <a:xfrm rot="-5400000">
          <a:off x="10652887" y="106934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112</xdr:row>
      <xdr:rowOff>87486</xdr:rowOff>
    </xdr:from>
    <xdr:ext cx="187424" cy="180627"/>
    <xdr:sp macro="_xll.PtreeEvent_ObjectClick" textlink="">
      <xdr:nvSpPr>
        <xdr:cNvPr id="593" name="PTObj_DBranchName_1_91">
          <a:extLst>
            <a:ext uri="{FF2B5EF4-FFF2-40B4-BE49-F238E27FC236}">
              <a16:creationId xmlns:a16="http://schemas.microsoft.com/office/drawing/2014/main" id="{E14E46B4-363C-4F3F-8239-CA6DD3B96AE2}"/>
            </a:ext>
          </a:extLst>
        </xdr:cNvPr>
        <xdr:cNvSpPr txBox="1"/>
      </xdr:nvSpPr>
      <xdr:spPr>
        <a:xfrm>
          <a:off x="9398128" y="1069452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98</xdr:row>
      <xdr:rowOff>86360</xdr:rowOff>
    </xdr:from>
    <xdr:to>
      <xdr:col>5</xdr:col>
      <xdr:colOff>183008</xdr:colOff>
      <xdr:row>99</xdr:row>
      <xdr:rowOff>86360</xdr:rowOff>
    </xdr:to>
    <xdr:sp macro="_xll.PtreeEvent_ObjectClick" textlink="">
      <xdr:nvSpPr>
        <xdr:cNvPr id="598" name="PTObj_DNode_1_37">
          <a:extLst>
            <a:ext uri="{FF2B5EF4-FFF2-40B4-BE49-F238E27FC236}">
              <a16:creationId xmlns:a16="http://schemas.microsoft.com/office/drawing/2014/main" id="{14552347-6674-4AB0-BE57-AB55019956FE}"/>
            </a:ext>
          </a:extLst>
        </xdr:cNvPr>
        <xdr:cNvSpPr/>
      </xdr:nvSpPr>
      <xdr:spPr>
        <a:xfrm>
          <a:off x="9121267" y="923036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98</xdr:row>
      <xdr:rowOff>87486</xdr:rowOff>
    </xdr:from>
    <xdr:ext cx="1054711" cy="180627"/>
    <xdr:sp macro="_xll.PtreeEvent_ObjectClick" textlink="">
      <xdr:nvSpPr>
        <xdr:cNvPr id="601" name="PTObj_DBranchName_1_37">
          <a:extLst>
            <a:ext uri="{FF2B5EF4-FFF2-40B4-BE49-F238E27FC236}">
              <a16:creationId xmlns:a16="http://schemas.microsoft.com/office/drawing/2014/main" id="{84168029-9BA8-48EE-A155-3420F32374CC}"/>
            </a:ext>
          </a:extLst>
        </xdr:cNvPr>
        <xdr:cNvSpPr txBox="1"/>
      </xdr:nvSpPr>
      <xdr:spPr>
        <a:xfrm>
          <a:off x="7515987" y="9231486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96</xdr:row>
      <xdr:rowOff>86360</xdr:rowOff>
    </xdr:from>
    <xdr:to>
      <xdr:col>6</xdr:col>
      <xdr:colOff>183007</xdr:colOff>
      <xdr:row>97</xdr:row>
      <xdr:rowOff>86360</xdr:rowOff>
    </xdr:to>
    <xdr:sp macro="_xll.PtreeEvent_ObjectClick" textlink="">
      <xdr:nvSpPr>
        <xdr:cNvPr id="602" name="PTObj_DNode_1_92">
          <a:extLst>
            <a:ext uri="{FF2B5EF4-FFF2-40B4-BE49-F238E27FC236}">
              <a16:creationId xmlns:a16="http://schemas.microsoft.com/office/drawing/2014/main" id="{2D1AE0B6-C368-4D85-81E6-5F47727A00E2}"/>
            </a:ext>
          </a:extLst>
        </xdr:cNvPr>
        <xdr:cNvSpPr/>
      </xdr:nvSpPr>
      <xdr:spPr>
        <a:xfrm rot="-5400000">
          <a:off x="10652887" y="88646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96</xdr:row>
      <xdr:rowOff>87486</xdr:rowOff>
    </xdr:from>
    <xdr:ext cx="278923" cy="180627"/>
    <xdr:sp macro="_xll.PtreeEvent_ObjectClick" textlink="">
      <xdr:nvSpPr>
        <xdr:cNvPr id="605" name="PTObj_DBranchName_1_92">
          <a:extLst>
            <a:ext uri="{FF2B5EF4-FFF2-40B4-BE49-F238E27FC236}">
              <a16:creationId xmlns:a16="http://schemas.microsoft.com/office/drawing/2014/main" id="{D23E62A1-D904-48D4-A6D7-4FE9D3320962}"/>
            </a:ext>
          </a:extLst>
        </xdr:cNvPr>
        <xdr:cNvSpPr txBox="1"/>
      </xdr:nvSpPr>
      <xdr:spPr>
        <a:xfrm>
          <a:off x="9398128" y="886572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100</xdr:row>
      <xdr:rowOff>86360</xdr:rowOff>
    </xdr:from>
    <xdr:to>
      <xdr:col>6</xdr:col>
      <xdr:colOff>183007</xdr:colOff>
      <xdr:row>101</xdr:row>
      <xdr:rowOff>86360</xdr:rowOff>
    </xdr:to>
    <xdr:sp macro="_xll.PtreeEvent_ObjectClick" textlink="">
      <xdr:nvSpPr>
        <xdr:cNvPr id="606" name="PTObj_DNode_1_93">
          <a:extLst>
            <a:ext uri="{FF2B5EF4-FFF2-40B4-BE49-F238E27FC236}">
              <a16:creationId xmlns:a16="http://schemas.microsoft.com/office/drawing/2014/main" id="{39D068A7-6A26-407F-B39C-CC841D62C453}"/>
            </a:ext>
          </a:extLst>
        </xdr:cNvPr>
        <xdr:cNvSpPr/>
      </xdr:nvSpPr>
      <xdr:spPr>
        <a:xfrm rot="-5400000">
          <a:off x="10652887" y="95961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100</xdr:row>
      <xdr:rowOff>87487</xdr:rowOff>
    </xdr:from>
    <xdr:ext cx="220573" cy="180627"/>
    <xdr:sp macro="_xll.PtreeEvent_ObjectClick" textlink="">
      <xdr:nvSpPr>
        <xdr:cNvPr id="609" name="PTObj_DBranchName_1_93">
          <a:extLst>
            <a:ext uri="{FF2B5EF4-FFF2-40B4-BE49-F238E27FC236}">
              <a16:creationId xmlns:a16="http://schemas.microsoft.com/office/drawing/2014/main" id="{E67858AD-10A2-4ED5-93B7-2BB63C0DA60D}"/>
            </a:ext>
          </a:extLst>
        </xdr:cNvPr>
        <xdr:cNvSpPr txBox="1"/>
      </xdr:nvSpPr>
      <xdr:spPr>
        <a:xfrm>
          <a:off x="9398128" y="959724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126</xdr:colOff>
      <xdr:row>102</xdr:row>
      <xdr:rowOff>86361</xdr:rowOff>
    </xdr:from>
    <xdr:to>
      <xdr:col>6</xdr:col>
      <xdr:colOff>183007</xdr:colOff>
      <xdr:row>103</xdr:row>
      <xdr:rowOff>86361</xdr:rowOff>
    </xdr:to>
    <xdr:sp macro="_xll.PtreeEvent_ObjectClick" textlink="">
      <xdr:nvSpPr>
        <xdr:cNvPr id="610" name="PTObj_DNode_1_94">
          <a:extLst>
            <a:ext uri="{FF2B5EF4-FFF2-40B4-BE49-F238E27FC236}">
              <a16:creationId xmlns:a16="http://schemas.microsoft.com/office/drawing/2014/main" id="{1D725C84-9A52-49A1-B480-E6C90BFB5DC9}"/>
            </a:ext>
          </a:extLst>
        </xdr:cNvPr>
        <xdr:cNvSpPr/>
      </xdr:nvSpPr>
      <xdr:spPr>
        <a:xfrm rot="-5400000">
          <a:off x="10652887" y="99618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102</xdr:row>
      <xdr:rowOff>87487</xdr:rowOff>
    </xdr:from>
    <xdr:ext cx="187424" cy="180627"/>
    <xdr:sp macro="_xll.PtreeEvent_ObjectClick" textlink="">
      <xdr:nvSpPr>
        <xdr:cNvPr id="613" name="PTObj_DBranchName_1_94">
          <a:extLst>
            <a:ext uri="{FF2B5EF4-FFF2-40B4-BE49-F238E27FC236}">
              <a16:creationId xmlns:a16="http://schemas.microsoft.com/office/drawing/2014/main" id="{50C230CA-084E-4D9C-A66B-0890D41E6850}"/>
            </a:ext>
          </a:extLst>
        </xdr:cNvPr>
        <xdr:cNvSpPr txBox="1"/>
      </xdr:nvSpPr>
      <xdr:spPr>
        <a:xfrm>
          <a:off x="9398128" y="996300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88</xdr:row>
      <xdr:rowOff>86360</xdr:rowOff>
    </xdr:from>
    <xdr:to>
      <xdr:col>5</xdr:col>
      <xdr:colOff>183008</xdr:colOff>
      <xdr:row>89</xdr:row>
      <xdr:rowOff>86360</xdr:rowOff>
    </xdr:to>
    <xdr:sp macro="_xll.PtreeEvent_ObjectClick" textlink="">
      <xdr:nvSpPr>
        <xdr:cNvPr id="618" name="PTObj_DNode_1_40">
          <a:extLst>
            <a:ext uri="{FF2B5EF4-FFF2-40B4-BE49-F238E27FC236}">
              <a16:creationId xmlns:a16="http://schemas.microsoft.com/office/drawing/2014/main" id="{E4534907-B201-4313-A6C5-DEB124485FA8}"/>
            </a:ext>
          </a:extLst>
        </xdr:cNvPr>
        <xdr:cNvSpPr/>
      </xdr:nvSpPr>
      <xdr:spPr>
        <a:xfrm>
          <a:off x="9121267" y="849884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88</xdr:row>
      <xdr:rowOff>87486</xdr:rowOff>
    </xdr:from>
    <xdr:ext cx="890564" cy="180627"/>
    <xdr:sp macro="_xll.PtreeEvent_ObjectClick" textlink="">
      <xdr:nvSpPr>
        <xdr:cNvPr id="621" name="PTObj_DBranchName_1_40">
          <a:extLst>
            <a:ext uri="{FF2B5EF4-FFF2-40B4-BE49-F238E27FC236}">
              <a16:creationId xmlns:a16="http://schemas.microsoft.com/office/drawing/2014/main" id="{FD7FF4C5-BDD0-42BB-AAE3-3BBB7520A55F}"/>
            </a:ext>
          </a:extLst>
        </xdr:cNvPr>
        <xdr:cNvSpPr txBox="1"/>
      </xdr:nvSpPr>
      <xdr:spPr>
        <a:xfrm>
          <a:off x="7515987" y="8499966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126</xdr:colOff>
      <xdr:row>86</xdr:row>
      <xdr:rowOff>86361</xdr:rowOff>
    </xdr:from>
    <xdr:to>
      <xdr:col>6</xdr:col>
      <xdr:colOff>183007</xdr:colOff>
      <xdr:row>87</xdr:row>
      <xdr:rowOff>86361</xdr:rowOff>
    </xdr:to>
    <xdr:sp macro="_xll.PtreeEvent_ObjectClick" textlink="">
      <xdr:nvSpPr>
        <xdr:cNvPr id="622" name="PTObj_DNode_1_95">
          <a:extLst>
            <a:ext uri="{FF2B5EF4-FFF2-40B4-BE49-F238E27FC236}">
              <a16:creationId xmlns:a16="http://schemas.microsoft.com/office/drawing/2014/main" id="{7244188F-12B3-422B-B5B5-AE8179DA6325}"/>
            </a:ext>
          </a:extLst>
        </xdr:cNvPr>
        <xdr:cNvSpPr/>
      </xdr:nvSpPr>
      <xdr:spPr>
        <a:xfrm rot="-5400000">
          <a:off x="10652887" y="81330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86</xdr:row>
      <xdr:rowOff>87487</xdr:rowOff>
    </xdr:from>
    <xdr:ext cx="278923" cy="180627"/>
    <xdr:sp macro="_xll.PtreeEvent_ObjectClick" textlink="">
      <xdr:nvSpPr>
        <xdr:cNvPr id="625" name="PTObj_DBranchName_1_95">
          <a:extLst>
            <a:ext uri="{FF2B5EF4-FFF2-40B4-BE49-F238E27FC236}">
              <a16:creationId xmlns:a16="http://schemas.microsoft.com/office/drawing/2014/main" id="{A2A1FE3A-7C9B-44E6-B002-408DE2D6D2F8}"/>
            </a:ext>
          </a:extLst>
        </xdr:cNvPr>
        <xdr:cNvSpPr txBox="1"/>
      </xdr:nvSpPr>
      <xdr:spPr>
        <a:xfrm>
          <a:off x="9398128" y="813420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90</xdr:row>
      <xdr:rowOff>86360</xdr:rowOff>
    </xdr:from>
    <xdr:to>
      <xdr:col>6</xdr:col>
      <xdr:colOff>183007</xdr:colOff>
      <xdr:row>91</xdr:row>
      <xdr:rowOff>86360</xdr:rowOff>
    </xdr:to>
    <xdr:sp macro="_xll.PtreeEvent_ObjectClick" textlink="">
      <xdr:nvSpPr>
        <xdr:cNvPr id="626" name="PTObj_DNode_1_96">
          <a:extLst>
            <a:ext uri="{FF2B5EF4-FFF2-40B4-BE49-F238E27FC236}">
              <a16:creationId xmlns:a16="http://schemas.microsoft.com/office/drawing/2014/main" id="{A4A0B145-F355-41A2-A846-55DA7BDB00A2}"/>
            </a:ext>
          </a:extLst>
        </xdr:cNvPr>
        <xdr:cNvSpPr/>
      </xdr:nvSpPr>
      <xdr:spPr>
        <a:xfrm rot="-5400000">
          <a:off x="10652887" y="88646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90</xdr:row>
      <xdr:rowOff>87486</xdr:rowOff>
    </xdr:from>
    <xdr:ext cx="220573" cy="180627"/>
    <xdr:sp macro="_xll.PtreeEvent_ObjectClick" textlink="">
      <xdr:nvSpPr>
        <xdr:cNvPr id="629" name="PTObj_DBranchName_1_96">
          <a:extLst>
            <a:ext uri="{FF2B5EF4-FFF2-40B4-BE49-F238E27FC236}">
              <a16:creationId xmlns:a16="http://schemas.microsoft.com/office/drawing/2014/main" id="{C066D56F-2596-48B7-B67F-F48F4A7EAAB3}"/>
            </a:ext>
          </a:extLst>
        </xdr:cNvPr>
        <xdr:cNvSpPr txBox="1"/>
      </xdr:nvSpPr>
      <xdr:spPr>
        <a:xfrm>
          <a:off x="9398128" y="886572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92</xdr:row>
      <xdr:rowOff>86360</xdr:rowOff>
    </xdr:from>
    <xdr:to>
      <xdr:col>6</xdr:col>
      <xdr:colOff>183007</xdr:colOff>
      <xdr:row>93</xdr:row>
      <xdr:rowOff>86360</xdr:rowOff>
    </xdr:to>
    <xdr:sp macro="_xll.PtreeEvent_ObjectClick" textlink="">
      <xdr:nvSpPr>
        <xdr:cNvPr id="630" name="PTObj_DNode_1_97">
          <a:extLst>
            <a:ext uri="{FF2B5EF4-FFF2-40B4-BE49-F238E27FC236}">
              <a16:creationId xmlns:a16="http://schemas.microsoft.com/office/drawing/2014/main" id="{FC872420-D6E0-4822-BBC0-B9BF1F8612C9}"/>
            </a:ext>
          </a:extLst>
        </xdr:cNvPr>
        <xdr:cNvSpPr/>
      </xdr:nvSpPr>
      <xdr:spPr>
        <a:xfrm rot="-5400000">
          <a:off x="10652887" y="92303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92</xdr:row>
      <xdr:rowOff>87486</xdr:rowOff>
    </xdr:from>
    <xdr:ext cx="187424" cy="180627"/>
    <xdr:sp macro="_xll.PtreeEvent_ObjectClick" textlink="">
      <xdr:nvSpPr>
        <xdr:cNvPr id="633" name="PTObj_DBranchName_1_97">
          <a:extLst>
            <a:ext uri="{FF2B5EF4-FFF2-40B4-BE49-F238E27FC236}">
              <a16:creationId xmlns:a16="http://schemas.microsoft.com/office/drawing/2014/main" id="{EF1D8595-69CC-4D7E-82A1-A48DFB58E8CD}"/>
            </a:ext>
          </a:extLst>
        </xdr:cNvPr>
        <xdr:cNvSpPr txBox="1"/>
      </xdr:nvSpPr>
      <xdr:spPr>
        <a:xfrm>
          <a:off x="9398128" y="923148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78</xdr:row>
      <xdr:rowOff>86360</xdr:rowOff>
    </xdr:from>
    <xdr:to>
      <xdr:col>5</xdr:col>
      <xdr:colOff>183008</xdr:colOff>
      <xdr:row>79</xdr:row>
      <xdr:rowOff>86360</xdr:rowOff>
    </xdr:to>
    <xdr:sp macro="_xll.PtreeEvent_ObjectClick" textlink="">
      <xdr:nvSpPr>
        <xdr:cNvPr id="638" name="PTObj_DNode_1_39">
          <a:extLst>
            <a:ext uri="{FF2B5EF4-FFF2-40B4-BE49-F238E27FC236}">
              <a16:creationId xmlns:a16="http://schemas.microsoft.com/office/drawing/2014/main" id="{5111E32A-79F9-4DF7-9BF9-CDEF5417E623}"/>
            </a:ext>
          </a:extLst>
        </xdr:cNvPr>
        <xdr:cNvSpPr/>
      </xdr:nvSpPr>
      <xdr:spPr>
        <a:xfrm>
          <a:off x="9121267" y="776732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78</xdr:row>
      <xdr:rowOff>87487</xdr:rowOff>
    </xdr:from>
    <xdr:ext cx="1054711" cy="180627"/>
    <xdr:sp macro="_xll.PtreeEvent_ObjectClick" textlink="">
      <xdr:nvSpPr>
        <xdr:cNvPr id="641" name="PTObj_DBranchName_1_39">
          <a:extLst>
            <a:ext uri="{FF2B5EF4-FFF2-40B4-BE49-F238E27FC236}">
              <a16:creationId xmlns:a16="http://schemas.microsoft.com/office/drawing/2014/main" id="{C1B2D165-7174-4F96-835B-47BE4CD20F02}"/>
            </a:ext>
          </a:extLst>
        </xdr:cNvPr>
        <xdr:cNvSpPr txBox="1"/>
      </xdr:nvSpPr>
      <xdr:spPr>
        <a:xfrm>
          <a:off x="7515987" y="7768447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76</xdr:row>
      <xdr:rowOff>86360</xdr:rowOff>
    </xdr:from>
    <xdr:to>
      <xdr:col>6</xdr:col>
      <xdr:colOff>183007</xdr:colOff>
      <xdr:row>77</xdr:row>
      <xdr:rowOff>86360</xdr:rowOff>
    </xdr:to>
    <xdr:sp macro="_xll.PtreeEvent_ObjectClick" textlink="">
      <xdr:nvSpPr>
        <xdr:cNvPr id="642" name="PTObj_DNode_1_98">
          <a:extLst>
            <a:ext uri="{FF2B5EF4-FFF2-40B4-BE49-F238E27FC236}">
              <a16:creationId xmlns:a16="http://schemas.microsoft.com/office/drawing/2014/main" id="{C52794F7-3C81-4A05-9162-1B3BCEDDFEC5}"/>
            </a:ext>
          </a:extLst>
        </xdr:cNvPr>
        <xdr:cNvSpPr/>
      </xdr:nvSpPr>
      <xdr:spPr>
        <a:xfrm rot="-5400000">
          <a:off x="10652887" y="74015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76</xdr:row>
      <xdr:rowOff>87486</xdr:rowOff>
    </xdr:from>
    <xdr:ext cx="278923" cy="180627"/>
    <xdr:sp macro="_xll.PtreeEvent_ObjectClick" textlink="">
      <xdr:nvSpPr>
        <xdr:cNvPr id="645" name="PTObj_DBranchName_1_98">
          <a:extLst>
            <a:ext uri="{FF2B5EF4-FFF2-40B4-BE49-F238E27FC236}">
              <a16:creationId xmlns:a16="http://schemas.microsoft.com/office/drawing/2014/main" id="{FB62DBDD-3D37-4A8B-8902-131C08422C90}"/>
            </a:ext>
          </a:extLst>
        </xdr:cNvPr>
        <xdr:cNvSpPr txBox="1"/>
      </xdr:nvSpPr>
      <xdr:spPr>
        <a:xfrm>
          <a:off x="9398128" y="740268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126</xdr:colOff>
      <xdr:row>80</xdr:row>
      <xdr:rowOff>86361</xdr:rowOff>
    </xdr:from>
    <xdr:to>
      <xdr:col>6</xdr:col>
      <xdr:colOff>183007</xdr:colOff>
      <xdr:row>81</xdr:row>
      <xdr:rowOff>86361</xdr:rowOff>
    </xdr:to>
    <xdr:sp macro="_xll.PtreeEvent_ObjectClick" textlink="">
      <xdr:nvSpPr>
        <xdr:cNvPr id="646" name="PTObj_DNode_1_99">
          <a:extLst>
            <a:ext uri="{FF2B5EF4-FFF2-40B4-BE49-F238E27FC236}">
              <a16:creationId xmlns:a16="http://schemas.microsoft.com/office/drawing/2014/main" id="{27CF39E5-CB71-4CB6-BF8D-5DBD7DEFA005}"/>
            </a:ext>
          </a:extLst>
        </xdr:cNvPr>
        <xdr:cNvSpPr/>
      </xdr:nvSpPr>
      <xdr:spPr>
        <a:xfrm rot="-5400000">
          <a:off x="10652887" y="81330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80</xdr:row>
      <xdr:rowOff>87487</xdr:rowOff>
    </xdr:from>
    <xdr:ext cx="220573" cy="180627"/>
    <xdr:sp macro="_xll.PtreeEvent_ObjectClick" textlink="">
      <xdr:nvSpPr>
        <xdr:cNvPr id="649" name="PTObj_DBranchName_1_99">
          <a:extLst>
            <a:ext uri="{FF2B5EF4-FFF2-40B4-BE49-F238E27FC236}">
              <a16:creationId xmlns:a16="http://schemas.microsoft.com/office/drawing/2014/main" id="{49994BC3-4D0C-47F7-BB61-321484E676FC}"/>
            </a:ext>
          </a:extLst>
        </xdr:cNvPr>
        <xdr:cNvSpPr txBox="1"/>
      </xdr:nvSpPr>
      <xdr:spPr>
        <a:xfrm>
          <a:off x="9398128" y="813420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82</xdr:row>
      <xdr:rowOff>86360</xdr:rowOff>
    </xdr:from>
    <xdr:to>
      <xdr:col>6</xdr:col>
      <xdr:colOff>183007</xdr:colOff>
      <xdr:row>83</xdr:row>
      <xdr:rowOff>86360</xdr:rowOff>
    </xdr:to>
    <xdr:sp macro="_xll.PtreeEvent_ObjectClick" textlink="">
      <xdr:nvSpPr>
        <xdr:cNvPr id="650" name="PTObj_DNode_1_100">
          <a:extLst>
            <a:ext uri="{FF2B5EF4-FFF2-40B4-BE49-F238E27FC236}">
              <a16:creationId xmlns:a16="http://schemas.microsoft.com/office/drawing/2014/main" id="{30780DB2-3FC8-4FC9-B129-9BAB8E8FEE7A}"/>
            </a:ext>
          </a:extLst>
        </xdr:cNvPr>
        <xdr:cNvSpPr/>
      </xdr:nvSpPr>
      <xdr:spPr>
        <a:xfrm rot="-5400000">
          <a:off x="10652887" y="84988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82</xdr:row>
      <xdr:rowOff>87486</xdr:rowOff>
    </xdr:from>
    <xdr:ext cx="187424" cy="180627"/>
    <xdr:sp macro="_xll.PtreeEvent_ObjectClick" textlink="">
      <xdr:nvSpPr>
        <xdr:cNvPr id="653" name="PTObj_DBranchName_1_100">
          <a:extLst>
            <a:ext uri="{FF2B5EF4-FFF2-40B4-BE49-F238E27FC236}">
              <a16:creationId xmlns:a16="http://schemas.microsoft.com/office/drawing/2014/main" id="{6CC48466-7644-428C-94C3-98A1D4DE1A36}"/>
            </a:ext>
          </a:extLst>
        </xdr:cNvPr>
        <xdr:cNvSpPr txBox="1"/>
      </xdr:nvSpPr>
      <xdr:spPr>
        <a:xfrm>
          <a:off x="9398128" y="849996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68</xdr:row>
      <xdr:rowOff>86360</xdr:rowOff>
    </xdr:from>
    <xdr:to>
      <xdr:col>5</xdr:col>
      <xdr:colOff>183008</xdr:colOff>
      <xdr:row>69</xdr:row>
      <xdr:rowOff>86360</xdr:rowOff>
    </xdr:to>
    <xdr:sp macro="_xll.PtreeEvent_ObjectClick" textlink="">
      <xdr:nvSpPr>
        <xdr:cNvPr id="658" name="PTObj_DNode_1_42">
          <a:extLst>
            <a:ext uri="{FF2B5EF4-FFF2-40B4-BE49-F238E27FC236}">
              <a16:creationId xmlns:a16="http://schemas.microsoft.com/office/drawing/2014/main" id="{5CC7CA3B-27B5-443F-A03B-C9B2960C978D}"/>
            </a:ext>
          </a:extLst>
        </xdr:cNvPr>
        <xdr:cNvSpPr/>
      </xdr:nvSpPr>
      <xdr:spPr>
        <a:xfrm>
          <a:off x="9121267" y="703580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68</xdr:row>
      <xdr:rowOff>87486</xdr:rowOff>
    </xdr:from>
    <xdr:ext cx="890564" cy="180627"/>
    <xdr:sp macro="_xll.PtreeEvent_ObjectClick" textlink="">
      <xdr:nvSpPr>
        <xdr:cNvPr id="661" name="PTObj_DBranchName_1_42">
          <a:extLst>
            <a:ext uri="{FF2B5EF4-FFF2-40B4-BE49-F238E27FC236}">
              <a16:creationId xmlns:a16="http://schemas.microsoft.com/office/drawing/2014/main" id="{48FD3F48-A07D-4FBD-9728-3EE5A473894B}"/>
            </a:ext>
          </a:extLst>
        </xdr:cNvPr>
        <xdr:cNvSpPr txBox="1"/>
      </xdr:nvSpPr>
      <xdr:spPr>
        <a:xfrm>
          <a:off x="7515987" y="7036926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66</xdr:row>
      <xdr:rowOff>86360</xdr:rowOff>
    </xdr:from>
    <xdr:to>
      <xdr:col>6</xdr:col>
      <xdr:colOff>183007</xdr:colOff>
      <xdr:row>67</xdr:row>
      <xdr:rowOff>86360</xdr:rowOff>
    </xdr:to>
    <xdr:sp macro="_xll.PtreeEvent_ObjectClick" textlink="">
      <xdr:nvSpPr>
        <xdr:cNvPr id="662" name="PTObj_DNode_1_101">
          <a:extLst>
            <a:ext uri="{FF2B5EF4-FFF2-40B4-BE49-F238E27FC236}">
              <a16:creationId xmlns:a16="http://schemas.microsoft.com/office/drawing/2014/main" id="{5FE08A54-66AA-4FE4-870F-26C84801C504}"/>
            </a:ext>
          </a:extLst>
        </xdr:cNvPr>
        <xdr:cNvSpPr/>
      </xdr:nvSpPr>
      <xdr:spPr>
        <a:xfrm rot="-5400000">
          <a:off x="10652887" y="66700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66</xdr:row>
      <xdr:rowOff>87486</xdr:rowOff>
    </xdr:from>
    <xdr:ext cx="278923" cy="180627"/>
    <xdr:sp macro="_xll.PtreeEvent_ObjectClick" textlink="">
      <xdr:nvSpPr>
        <xdr:cNvPr id="665" name="PTObj_DBranchName_1_101">
          <a:extLst>
            <a:ext uri="{FF2B5EF4-FFF2-40B4-BE49-F238E27FC236}">
              <a16:creationId xmlns:a16="http://schemas.microsoft.com/office/drawing/2014/main" id="{3F133FFB-C6C4-4848-91A1-38DA4DAFA9F9}"/>
            </a:ext>
          </a:extLst>
        </xdr:cNvPr>
        <xdr:cNvSpPr txBox="1"/>
      </xdr:nvSpPr>
      <xdr:spPr>
        <a:xfrm>
          <a:off x="9398128" y="667116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70</xdr:row>
      <xdr:rowOff>86360</xdr:rowOff>
    </xdr:from>
    <xdr:to>
      <xdr:col>6</xdr:col>
      <xdr:colOff>183007</xdr:colOff>
      <xdr:row>71</xdr:row>
      <xdr:rowOff>86360</xdr:rowOff>
    </xdr:to>
    <xdr:sp macro="_xll.PtreeEvent_ObjectClick" textlink="">
      <xdr:nvSpPr>
        <xdr:cNvPr id="666" name="PTObj_DNode_1_102">
          <a:extLst>
            <a:ext uri="{FF2B5EF4-FFF2-40B4-BE49-F238E27FC236}">
              <a16:creationId xmlns:a16="http://schemas.microsoft.com/office/drawing/2014/main" id="{D0FA018B-A30B-4AFC-8A7E-26937460EF3D}"/>
            </a:ext>
          </a:extLst>
        </xdr:cNvPr>
        <xdr:cNvSpPr/>
      </xdr:nvSpPr>
      <xdr:spPr>
        <a:xfrm rot="-5400000">
          <a:off x="10652887" y="74015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70</xdr:row>
      <xdr:rowOff>87486</xdr:rowOff>
    </xdr:from>
    <xdr:ext cx="220573" cy="180627"/>
    <xdr:sp macro="_xll.PtreeEvent_ObjectClick" textlink="">
      <xdr:nvSpPr>
        <xdr:cNvPr id="669" name="PTObj_DBranchName_1_102">
          <a:extLst>
            <a:ext uri="{FF2B5EF4-FFF2-40B4-BE49-F238E27FC236}">
              <a16:creationId xmlns:a16="http://schemas.microsoft.com/office/drawing/2014/main" id="{C98CE612-58AC-4DE7-A08D-CCD86E13886C}"/>
            </a:ext>
          </a:extLst>
        </xdr:cNvPr>
        <xdr:cNvSpPr txBox="1"/>
      </xdr:nvSpPr>
      <xdr:spPr>
        <a:xfrm>
          <a:off x="9398128" y="740268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72</xdr:row>
      <xdr:rowOff>86360</xdr:rowOff>
    </xdr:from>
    <xdr:to>
      <xdr:col>6</xdr:col>
      <xdr:colOff>183007</xdr:colOff>
      <xdr:row>73</xdr:row>
      <xdr:rowOff>86360</xdr:rowOff>
    </xdr:to>
    <xdr:sp macro="_xll.PtreeEvent_ObjectClick" textlink="">
      <xdr:nvSpPr>
        <xdr:cNvPr id="670" name="PTObj_DNode_1_103">
          <a:extLst>
            <a:ext uri="{FF2B5EF4-FFF2-40B4-BE49-F238E27FC236}">
              <a16:creationId xmlns:a16="http://schemas.microsoft.com/office/drawing/2014/main" id="{182A0F8E-EB10-46E9-83AC-16BA02A0EBBA}"/>
            </a:ext>
          </a:extLst>
        </xdr:cNvPr>
        <xdr:cNvSpPr/>
      </xdr:nvSpPr>
      <xdr:spPr>
        <a:xfrm rot="-5400000">
          <a:off x="10652887" y="77673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72</xdr:row>
      <xdr:rowOff>87487</xdr:rowOff>
    </xdr:from>
    <xdr:ext cx="187424" cy="180627"/>
    <xdr:sp macro="_xll.PtreeEvent_ObjectClick" textlink="">
      <xdr:nvSpPr>
        <xdr:cNvPr id="673" name="PTObj_DBranchName_1_103">
          <a:extLst>
            <a:ext uri="{FF2B5EF4-FFF2-40B4-BE49-F238E27FC236}">
              <a16:creationId xmlns:a16="http://schemas.microsoft.com/office/drawing/2014/main" id="{5C97080F-777C-49BA-A5E2-14DBC5D53FB3}"/>
            </a:ext>
          </a:extLst>
        </xdr:cNvPr>
        <xdr:cNvSpPr txBox="1"/>
      </xdr:nvSpPr>
      <xdr:spPr>
        <a:xfrm>
          <a:off x="9398128" y="776844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58</xdr:row>
      <xdr:rowOff>86360</xdr:rowOff>
    </xdr:from>
    <xdr:to>
      <xdr:col>5</xdr:col>
      <xdr:colOff>183008</xdr:colOff>
      <xdr:row>59</xdr:row>
      <xdr:rowOff>86360</xdr:rowOff>
    </xdr:to>
    <xdr:sp macro="_xll.PtreeEvent_ObjectClick" textlink="">
      <xdr:nvSpPr>
        <xdr:cNvPr id="678" name="PTObj_DNode_1_41">
          <a:extLst>
            <a:ext uri="{FF2B5EF4-FFF2-40B4-BE49-F238E27FC236}">
              <a16:creationId xmlns:a16="http://schemas.microsoft.com/office/drawing/2014/main" id="{CC13057D-EFBD-4294-8845-B1FFA76EBB39}"/>
            </a:ext>
          </a:extLst>
        </xdr:cNvPr>
        <xdr:cNvSpPr/>
      </xdr:nvSpPr>
      <xdr:spPr>
        <a:xfrm>
          <a:off x="9121267" y="630428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58</xdr:row>
      <xdr:rowOff>87487</xdr:rowOff>
    </xdr:from>
    <xdr:ext cx="1054711" cy="180627"/>
    <xdr:sp macro="_xll.PtreeEvent_ObjectClick" textlink="">
      <xdr:nvSpPr>
        <xdr:cNvPr id="681" name="PTObj_DBranchName_1_41">
          <a:extLst>
            <a:ext uri="{FF2B5EF4-FFF2-40B4-BE49-F238E27FC236}">
              <a16:creationId xmlns:a16="http://schemas.microsoft.com/office/drawing/2014/main" id="{9BA0BC39-B6CC-4A60-BCFE-45AAE5E084F5}"/>
            </a:ext>
          </a:extLst>
        </xdr:cNvPr>
        <xdr:cNvSpPr txBox="1"/>
      </xdr:nvSpPr>
      <xdr:spPr>
        <a:xfrm>
          <a:off x="7515987" y="6305407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56</xdr:row>
      <xdr:rowOff>86360</xdr:rowOff>
    </xdr:from>
    <xdr:to>
      <xdr:col>6</xdr:col>
      <xdr:colOff>183007</xdr:colOff>
      <xdr:row>57</xdr:row>
      <xdr:rowOff>86360</xdr:rowOff>
    </xdr:to>
    <xdr:sp macro="_xll.PtreeEvent_ObjectClick" textlink="">
      <xdr:nvSpPr>
        <xdr:cNvPr id="682" name="PTObj_DNode_1_104">
          <a:extLst>
            <a:ext uri="{FF2B5EF4-FFF2-40B4-BE49-F238E27FC236}">
              <a16:creationId xmlns:a16="http://schemas.microsoft.com/office/drawing/2014/main" id="{0D10FF16-E999-44B6-A8DE-20DBF419F950}"/>
            </a:ext>
          </a:extLst>
        </xdr:cNvPr>
        <xdr:cNvSpPr/>
      </xdr:nvSpPr>
      <xdr:spPr>
        <a:xfrm rot="-5400000">
          <a:off x="10652887" y="59385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56</xdr:row>
      <xdr:rowOff>87486</xdr:rowOff>
    </xdr:from>
    <xdr:ext cx="278923" cy="180627"/>
    <xdr:sp macro="_xll.PtreeEvent_ObjectClick" textlink="">
      <xdr:nvSpPr>
        <xdr:cNvPr id="685" name="PTObj_DBranchName_1_104">
          <a:extLst>
            <a:ext uri="{FF2B5EF4-FFF2-40B4-BE49-F238E27FC236}">
              <a16:creationId xmlns:a16="http://schemas.microsoft.com/office/drawing/2014/main" id="{3913A8EA-8595-45A8-8B0A-3C6D1B7452C8}"/>
            </a:ext>
          </a:extLst>
        </xdr:cNvPr>
        <xdr:cNvSpPr txBox="1"/>
      </xdr:nvSpPr>
      <xdr:spPr>
        <a:xfrm>
          <a:off x="9398128" y="593964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60</xdr:row>
      <xdr:rowOff>86360</xdr:rowOff>
    </xdr:from>
    <xdr:to>
      <xdr:col>6</xdr:col>
      <xdr:colOff>183007</xdr:colOff>
      <xdr:row>61</xdr:row>
      <xdr:rowOff>86360</xdr:rowOff>
    </xdr:to>
    <xdr:sp macro="_xll.PtreeEvent_ObjectClick" textlink="">
      <xdr:nvSpPr>
        <xdr:cNvPr id="686" name="PTObj_DNode_1_105">
          <a:extLst>
            <a:ext uri="{FF2B5EF4-FFF2-40B4-BE49-F238E27FC236}">
              <a16:creationId xmlns:a16="http://schemas.microsoft.com/office/drawing/2014/main" id="{5927C5BC-D88D-4E9A-B5CF-E78249787646}"/>
            </a:ext>
          </a:extLst>
        </xdr:cNvPr>
        <xdr:cNvSpPr/>
      </xdr:nvSpPr>
      <xdr:spPr>
        <a:xfrm rot="-5400000">
          <a:off x="10652887" y="66700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60</xdr:row>
      <xdr:rowOff>87486</xdr:rowOff>
    </xdr:from>
    <xdr:ext cx="220573" cy="180627"/>
    <xdr:sp macro="_xll.PtreeEvent_ObjectClick" textlink="">
      <xdr:nvSpPr>
        <xdr:cNvPr id="689" name="PTObj_DBranchName_1_105">
          <a:extLst>
            <a:ext uri="{FF2B5EF4-FFF2-40B4-BE49-F238E27FC236}">
              <a16:creationId xmlns:a16="http://schemas.microsoft.com/office/drawing/2014/main" id="{967DD933-9A7C-41CD-9142-E506E09096C4}"/>
            </a:ext>
          </a:extLst>
        </xdr:cNvPr>
        <xdr:cNvSpPr txBox="1"/>
      </xdr:nvSpPr>
      <xdr:spPr>
        <a:xfrm>
          <a:off x="9398128" y="667116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62</xdr:row>
      <xdr:rowOff>86360</xdr:rowOff>
    </xdr:from>
    <xdr:to>
      <xdr:col>6</xdr:col>
      <xdr:colOff>183007</xdr:colOff>
      <xdr:row>63</xdr:row>
      <xdr:rowOff>86360</xdr:rowOff>
    </xdr:to>
    <xdr:sp macro="_xll.PtreeEvent_ObjectClick" textlink="">
      <xdr:nvSpPr>
        <xdr:cNvPr id="690" name="PTObj_DNode_1_106">
          <a:extLst>
            <a:ext uri="{FF2B5EF4-FFF2-40B4-BE49-F238E27FC236}">
              <a16:creationId xmlns:a16="http://schemas.microsoft.com/office/drawing/2014/main" id="{61E83686-8742-477C-BC2C-4EB5FAD24404}"/>
            </a:ext>
          </a:extLst>
        </xdr:cNvPr>
        <xdr:cNvSpPr/>
      </xdr:nvSpPr>
      <xdr:spPr>
        <a:xfrm rot="-5400000">
          <a:off x="10652887" y="70358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62</xdr:row>
      <xdr:rowOff>87486</xdr:rowOff>
    </xdr:from>
    <xdr:ext cx="187424" cy="180627"/>
    <xdr:sp macro="_xll.PtreeEvent_ObjectClick" textlink="">
      <xdr:nvSpPr>
        <xdr:cNvPr id="693" name="PTObj_DBranchName_1_106">
          <a:extLst>
            <a:ext uri="{FF2B5EF4-FFF2-40B4-BE49-F238E27FC236}">
              <a16:creationId xmlns:a16="http://schemas.microsoft.com/office/drawing/2014/main" id="{9DDFE7A8-C281-48C0-A80A-EFC79A4DBBF3}"/>
            </a:ext>
          </a:extLst>
        </xdr:cNvPr>
        <xdr:cNvSpPr txBox="1"/>
      </xdr:nvSpPr>
      <xdr:spPr>
        <a:xfrm>
          <a:off x="9398128" y="703692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48</xdr:row>
      <xdr:rowOff>86360</xdr:rowOff>
    </xdr:from>
    <xdr:to>
      <xdr:col>5</xdr:col>
      <xdr:colOff>183008</xdr:colOff>
      <xdr:row>49</xdr:row>
      <xdr:rowOff>86360</xdr:rowOff>
    </xdr:to>
    <xdr:sp macro="_xll.PtreeEvent_ObjectClick" textlink="">
      <xdr:nvSpPr>
        <xdr:cNvPr id="698" name="PTObj_DNode_1_44">
          <a:extLst>
            <a:ext uri="{FF2B5EF4-FFF2-40B4-BE49-F238E27FC236}">
              <a16:creationId xmlns:a16="http://schemas.microsoft.com/office/drawing/2014/main" id="{B260E75A-6603-4885-9D54-6C50B305672C}"/>
            </a:ext>
          </a:extLst>
        </xdr:cNvPr>
        <xdr:cNvSpPr/>
      </xdr:nvSpPr>
      <xdr:spPr>
        <a:xfrm>
          <a:off x="9121267" y="557276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48</xdr:row>
      <xdr:rowOff>87487</xdr:rowOff>
    </xdr:from>
    <xdr:ext cx="890564" cy="180627"/>
    <xdr:sp macro="_xll.PtreeEvent_ObjectClick" textlink="">
      <xdr:nvSpPr>
        <xdr:cNvPr id="701" name="PTObj_DBranchName_1_44">
          <a:extLst>
            <a:ext uri="{FF2B5EF4-FFF2-40B4-BE49-F238E27FC236}">
              <a16:creationId xmlns:a16="http://schemas.microsoft.com/office/drawing/2014/main" id="{FD3F465A-3F95-46FB-BF87-1C83EF83B1FC}"/>
            </a:ext>
          </a:extLst>
        </xdr:cNvPr>
        <xdr:cNvSpPr txBox="1"/>
      </xdr:nvSpPr>
      <xdr:spPr>
        <a:xfrm>
          <a:off x="7515987" y="5573887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46</xdr:row>
      <xdr:rowOff>86360</xdr:rowOff>
    </xdr:from>
    <xdr:to>
      <xdr:col>6</xdr:col>
      <xdr:colOff>183007</xdr:colOff>
      <xdr:row>47</xdr:row>
      <xdr:rowOff>86360</xdr:rowOff>
    </xdr:to>
    <xdr:sp macro="_xll.PtreeEvent_ObjectClick" textlink="">
      <xdr:nvSpPr>
        <xdr:cNvPr id="702" name="PTObj_DNode_1_107">
          <a:extLst>
            <a:ext uri="{FF2B5EF4-FFF2-40B4-BE49-F238E27FC236}">
              <a16:creationId xmlns:a16="http://schemas.microsoft.com/office/drawing/2014/main" id="{9DDF82BB-892C-48E4-959C-5242BE976F75}"/>
            </a:ext>
          </a:extLst>
        </xdr:cNvPr>
        <xdr:cNvSpPr/>
      </xdr:nvSpPr>
      <xdr:spPr>
        <a:xfrm rot="-5400000">
          <a:off x="10652887" y="52070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46</xdr:row>
      <xdr:rowOff>87487</xdr:rowOff>
    </xdr:from>
    <xdr:ext cx="278923" cy="180627"/>
    <xdr:sp macro="_xll.PtreeEvent_ObjectClick" textlink="">
      <xdr:nvSpPr>
        <xdr:cNvPr id="705" name="PTObj_DBranchName_1_107">
          <a:extLst>
            <a:ext uri="{FF2B5EF4-FFF2-40B4-BE49-F238E27FC236}">
              <a16:creationId xmlns:a16="http://schemas.microsoft.com/office/drawing/2014/main" id="{3F6126C5-65AB-418E-8388-8319C0CC957D}"/>
            </a:ext>
          </a:extLst>
        </xdr:cNvPr>
        <xdr:cNvSpPr txBox="1"/>
      </xdr:nvSpPr>
      <xdr:spPr>
        <a:xfrm>
          <a:off x="9398128" y="520812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50</xdr:row>
      <xdr:rowOff>86360</xdr:rowOff>
    </xdr:from>
    <xdr:to>
      <xdr:col>6</xdr:col>
      <xdr:colOff>183007</xdr:colOff>
      <xdr:row>51</xdr:row>
      <xdr:rowOff>86360</xdr:rowOff>
    </xdr:to>
    <xdr:sp macro="_xll.PtreeEvent_ObjectClick" textlink="">
      <xdr:nvSpPr>
        <xdr:cNvPr id="706" name="PTObj_DNode_1_108">
          <a:extLst>
            <a:ext uri="{FF2B5EF4-FFF2-40B4-BE49-F238E27FC236}">
              <a16:creationId xmlns:a16="http://schemas.microsoft.com/office/drawing/2014/main" id="{43D41855-489E-4252-AADD-2BD37F7A87BC}"/>
            </a:ext>
          </a:extLst>
        </xdr:cNvPr>
        <xdr:cNvSpPr/>
      </xdr:nvSpPr>
      <xdr:spPr>
        <a:xfrm rot="-5400000">
          <a:off x="10652887" y="59385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50</xdr:row>
      <xdr:rowOff>87486</xdr:rowOff>
    </xdr:from>
    <xdr:ext cx="220573" cy="180627"/>
    <xdr:sp macro="_xll.PtreeEvent_ObjectClick" textlink="">
      <xdr:nvSpPr>
        <xdr:cNvPr id="709" name="PTObj_DBranchName_1_108">
          <a:extLst>
            <a:ext uri="{FF2B5EF4-FFF2-40B4-BE49-F238E27FC236}">
              <a16:creationId xmlns:a16="http://schemas.microsoft.com/office/drawing/2014/main" id="{C75D1067-0A46-4238-8DAE-8F333D6A2A67}"/>
            </a:ext>
          </a:extLst>
        </xdr:cNvPr>
        <xdr:cNvSpPr txBox="1"/>
      </xdr:nvSpPr>
      <xdr:spPr>
        <a:xfrm>
          <a:off x="9398128" y="5939646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52</xdr:row>
      <xdr:rowOff>86360</xdr:rowOff>
    </xdr:from>
    <xdr:to>
      <xdr:col>6</xdr:col>
      <xdr:colOff>183007</xdr:colOff>
      <xdr:row>53</xdr:row>
      <xdr:rowOff>86360</xdr:rowOff>
    </xdr:to>
    <xdr:sp macro="_xll.PtreeEvent_ObjectClick" textlink="">
      <xdr:nvSpPr>
        <xdr:cNvPr id="710" name="PTObj_DNode_1_109">
          <a:extLst>
            <a:ext uri="{FF2B5EF4-FFF2-40B4-BE49-F238E27FC236}">
              <a16:creationId xmlns:a16="http://schemas.microsoft.com/office/drawing/2014/main" id="{A13BB461-5B45-44AA-964F-4597243C5830}"/>
            </a:ext>
          </a:extLst>
        </xdr:cNvPr>
        <xdr:cNvSpPr/>
      </xdr:nvSpPr>
      <xdr:spPr>
        <a:xfrm rot="-5400000">
          <a:off x="10652887" y="630428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52</xdr:row>
      <xdr:rowOff>87487</xdr:rowOff>
    </xdr:from>
    <xdr:ext cx="187424" cy="180627"/>
    <xdr:sp macro="_xll.PtreeEvent_ObjectClick" textlink="">
      <xdr:nvSpPr>
        <xdr:cNvPr id="713" name="PTObj_DBranchName_1_109">
          <a:extLst>
            <a:ext uri="{FF2B5EF4-FFF2-40B4-BE49-F238E27FC236}">
              <a16:creationId xmlns:a16="http://schemas.microsoft.com/office/drawing/2014/main" id="{D4BD3CCA-C28C-4D38-BF73-DE0C3FFA3403}"/>
            </a:ext>
          </a:extLst>
        </xdr:cNvPr>
        <xdr:cNvSpPr txBox="1"/>
      </xdr:nvSpPr>
      <xdr:spPr>
        <a:xfrm>
          <a:off x="9398128" y="630540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38</xdr:row>
      <xdr:rowOff>86360</xdr:rowOff>
    </xdr:from>
    <xdr:to>
      <xdr:col>5</xdr:col>
      <xdr:colOff>183008</xdr:colOff>
      <xdr:row>39</xdr:row>
      <xdr:rowOff>86360</xdr:rowOff>
    </xdr:to>
    <xdr:sp macro="_xll.PtreeEvent_ObjectClick" textlink="">
      <xdr:nvSpPr>
        <xdr:cNvPr id="718" name="PTObj_DNode_1_43">
          <a:extLst>
            <a:ext uri="{FF2B5EF4-FFF2-40B4-BE49-F238E27FC236}">
              <a16:creationId xmlns:a16="http://schemas.microsoft.com/office/drawing/2014/main" id="{08940730-E5D1-438B-BC9E-046CB775A823}"/>
            </a:ext>
          </a:extLst>
        </xdr:cNvPr>
        <xdr:cNvSpPr/>
      </xdr:nvSpPr>
      <xdr:spPr>
        <a:xfrm>
          <a:off x="9121267" y="484124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38</xdr:row>
      <xdr:rowOff>87486</xdr:rowOff>
    </xdr:from>
    <xdr:ext cx="1054711" cy="180627"/>
    <xdr:sp macro="_xll.PtreeEvent_ObjectClick" textlink="">
      <xdr:nvSpPr>
        <xdr:cNvPr id="721" name="PTObj_DBranchName_1_43">
          <a:extLst>
            <a:ext uri="{FF2B5EF4-FFF2-40B4-BE49-F238E27FC236}">
              <a16:creationId xmlns:a16="http://schemas.microsoft.com/office/drawing/2014/main" id="{6DD8483A-CD9F-4866-9845-BF30E9D9C69B}"/>
            </a:ext>
          </a:extLst>
        </xdr:cNvPr>
        <xdr:cNvSpPr txBox="1"/>
      </xdr:nvSpPr>
      <xdr:spPr>
        <a:xfrm>
          <a:off x="7515987" y="4842366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36</xdr:row>
      <xdr:rowOff>86360</xdr:rowOff>
    </xdr:from>
    <xdr:to>
      <xdr:col>6</xdr:col>
      <xdr:colOff>183007</xdr:colOff>
      <xdr:row>37</xdr:row>
      <xdr:rowOff>86360</xdr:rowOff>
    </xdr:to>
    <xdr:sp macro="_xll.PtreeEvent_ObjectClick" textlink="">
      <xdr:nvSpPr>
        <xdr:cNvPr id="722" name="PTObj_DNode_1_110">
          <a:extLst>
            <a:ext uri="{FF2B5EF4-FFF2-40B4-BE49-F238E27FC236}">
              <a16:creationId xmlns:a16="http://schemas.microsoft.com/office/drawing/2014/main" id="{64A7F5EB-77EA-4267-9574-7E1A6F9DF4AF}"/>
            </a:ext>
          </a:extLst>
        </xdr:cNvPr>
        <xdr:cNvSpPr/>
      </xdr:nvSpPr>
      <xdr:spPr>
        <a:xfrm rot="-5400000">
          <a:off x="10652887" y="447548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36</xdr:row>
      <xdr:rowOff>87487</xdr:rowOff>
    </xdr:from>
    <xdr:ext cx="278923" cy="180627"/>
    <xdr:sp macro="_xll.PtreeEvent_ObjectClick" textlink="">
      <xdr:nvSpPr>
        <xdr:cNvPr id="725" name="PTObj_DBranchName_1_110">
          <a:extLst>
            <a:ext uri="{FF2B5EF4-FFF2-40B4-BE49-F238E27FC236}">
              <a16:creationId xmlns:a16="http://schemas.microsoft.com/office/drawing/2014/main" id="{E59140CB-B423-414B-9F04-8C8CA7EA8C3F}"/>
            </a:ext>
          </a:extLst>
        </xdr:cNvPr>
        <xdr:cNvSpPr txBox="1"/>
      </xdr:nvSpPr>
      <xdr:spPr>
        <a:xfrm>
          <a:off x="9398128" y="447660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40</xdr:row>
      <xdr:rowOff>86360</xdr:rowOff>
    </xdr:from>
    <xdr:to>
      <xdr:col>6</xdr:col>
      <xdr:colOff>183007</xdr:colOff>
      <xdr:row>41</xdr:row>
      <xdr:rowOff>86360</xdr:rowOff>
    </xdr:to>
    <xdr:sp macro="_xll.PtreeEvent_ObjectClick" textlink="">
      <xdr:nvSpPr>
        <xdr:cNvPr id="726" name="PTObj_DNode_1_111">
          <a:extLst>
            <a:ext uri="{FF2B5EF4-FFF2-40B4-BE49-F238E27FC236}">
              <a16:creationId xmlns:a16="http://schemas.microsoft.com/office/drawing/2014/main" id="{E8B76AAB-422D-437D-88DF-FBDE1700B72E}"/>
            </a:ext>
          </a:extLst>
        </xdr:cNvPr>
        <xdr:cNvSpPr/>
      </xdr:nvSpPr>
      <xdr:spPr>
        <a:xfrm rot="-5400000">
          <a:off x="10652887" y="52070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40</xdr:row>
      <xdr:rowOff>87487</xdr:rowOff>
    </xdr:from>
    <xdr:ext cx="220573" cy="180627"/>
    <xdr:sp macro="_xll.PtreeEvent_ObjectClick" textlink="">
      <xdr:nvSpPr>
        <xdr:cNvPr id="729" name="PTObj_DBranchName_1_111">
          <a:extLst>
            <a:ext uri="{FF2B5EF4-FFF2-40B4-BE49-F238E27FC236}">
              <a16:creationId xmlns:a16="http://schemas.microsoft.com/office/drawing/2014/main" id="{BC9794DC-52E7-49CB-858A-19A9CE9A5BB5}"/>
            </a:ext>
          </a:extLst>
        </xdr:cNvPr>
        <xdr:cNvSpPr txBox="1"/>
      </xdr:nvSpPr>
      <xdr:spPr>
        <a:xfrm>
          <a:off x="9398128" y="520812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42</xdr:row>
      <xdr:rowOff>86360</xdr:rowOff>
    </xdr:from>
    <xdr:to>
      <xdr:col>6</xdr:col>
      <xdr:colOff>183007</xdr:colOff>
      <xdr:row>43</xdr:row>
      <xdr:rowOff>86360</xdr:rowOff>
    </xdr:to>
    <xdr:sp macro="_xll.PtreeEvent_ObjectClick" textlink="">
      <xdr:nvSpPr>
        <xdr:cNvPr id="730" name="PTObj_DNode_1_112">
          <a:extLst>
            <a:ext uri="{FF2B5EF4-FFF2-40B4-BE49-F238E27FC236}">
              <a16:creationId xmlns:a16="http://schemas.microsoft.com/office/drawing/2014/main" id="{9E41A5F6-8F3F-4869-826F-0217A06F20C5}"/>
            </a:ext>
          </a:extLst>
        </xdr:cNvPr>
        <xdr:cNvSpPr/>
      </xdr:nvSpPr>
      <xdr:spPr>
        <a:xfrm rot="-5400000">
          <a:off x="10652887" y="55727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42</xdr:row>
      <xdr:rowOff>87487</xdr:rowOff>
    </xdr:from>
    <xdr:ext cx="187424" cy="180627"/>
    <xdr:sp macro="_xll.PtreeEvent_ObjectClick" textlink="">
      <xdr:nvSpPr>
        <xdr:cNvPr id="733" name="PTObj_DBranchName_1_112">
          <a:extLst>
            <a:ext uri="{FF2B5EF4-FFF2-40B4-BE49-F238E27FC236}">
              <a16:creationId xmlns:a16="http://schemas.microsoft.com/office/drawing/2014/main" id="{A18AA502-CA22-4BE7-8426-F249C214D93C}"/>
            </a:ext>
          </a:extLst>
        </xdr:cNvPr>
        <xdr:cNvSpPr txBox="1"/>
      </xdr:nvSpPr>
      <xdr:spPr>
        <a:xfrm>
          <a:off x="9398128" y="5573887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28</xdr:row>
      <xdr:rowOff>86360</xdr:rowOff>
    </xdr:from>
    <xdr:to>
      <xdr:col>5</xdr:col>
      <xdr:colOff>183008</xdr:colOff>
      <xdr:row>29</xdr:row>
      <xdr:rowOff>86360</xdr:rowOff>
    </xdr:to>
    <xdr:sp macro="_xll.PtreeEvent_ObjectClick" textlink="">
      <xdr:nvSpPr>
        <xdr:cNvPr id="738" name="PTObj_DNode_1_46">
          <a:extLst>
            <a:ext uri="{FF2B5EF4-FFF2-40B4-BE49-F238E27FC236}">
              <a16:creationId xmlns:a16="http://schemas.microsoft.com/office/drawing/2014/main" id="{AD0891C7-4560-4E91-8214-8C39D1A0F9D8}"/>
            </a:ext>
          </a:extLst>
        </xdr:cNvPr>
        <xdr:cNvSpPr/>
      </xdr:nvSpPr>
      <xdr:spPr>
        <a:xfrm>
          <a:off x="9121267" y="410972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28</xdr:row>
      <xdr:rowOff>87486</xdr:rowOff>
    </xdr:from>
    <xdr:ext cx="890564" cy="180627"/>
    <xdr:sp macro="_xll.PtreeEvent_ObjectClick" textlink="">
      <xdr:nvSpPr>
        <xdr:cNvPr id="741" name="PTObj_DBranchName_1_46">
          <a:extLst>
            <a:ext uri="{FF2B5EF4-FFF2-40B4-BE49-F238E27FC236}">
              <a16:creationId xmlns:a16="http://schemas.microsoft.com/office/drawing/2014/main" id="{C6277E0C-BDCF-4E69-BB87-64395AB0209A}"/>
            </a:ext>
          </a:extLst>
        </xdr:cNvPr>
        <xdr:cNvSpPr txBox="1"/>
      </xdr:nvSpPr>
      <xdr:spPr>
        <a:xfrm>
          <a:off x="7515987" y="4110846"/>
          <a:ext cx="89056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Mine Raw Materials</a:t>
          </a:r>
        </a:p>
      </xdr:txBody>
    </xdr:sp>
    <xdr:clientData/>
  </xdr:oneCellAnchor>
  <xdr:twoCellAnchor editAs="oneCell">
    <xdr:from>
      <xdr:col>6</xdr:col>
      <xdr:colOff>127</xdr:colOff>
      <xdr:row>26</xdr:row>
      <xdr:rowOff>86360</xdr:rowOff>
    </xdr:from>
    <xdr:to>
      <xdr:col>6</xdr:col>
      <xdr:colOff>183007</xdr:colOff>
      <xdr:row>27</xdr:row>
      <xdr:rowOff>86360</xdr:rowOff>
    </xdr:to>
    <xdr:sp macro="_xll.PtreeEvent_ObjectClick" textlink="">
      <xdr:nvSpPr>
        <xdr:cNvPr id="742" name="PTObj_DNode_1_113">
          <a:extLst>
            <a:ext uri="{FF2B5EF4-FFF2-40B4-BE49-F238E27FC236}">
              <a16:creationId xmlns:a16="http://schemas.microsoft.com/office/drawing/2014/main" id="{3DAFC5CC-D553-437B-821B-BBF4E2F8E7C9}"/>
            </a:ext>
          </a:extLst>
        </xdr:cNvPr>
        <xdr:cNvSpPr/>
      </xdr:nvSpPr>
      <xdr:spPr>
        <a:xfrm rot="-5400000">
          <a:off x="10652887" y="37439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26</xdr:row>
      <xdr:rowOff>87487</xdr:rowOff>
    </xdr:from>
    <xdr:ext cx="278923" cy="180627"/>
    <xdr:sp macro="_xll.PtreeEvent_ObjectClick" textlink="">
      <xdr:nvSpPr>
        <xdr:cNvPr id="745" name="PTObj_DBranchName_1_113">
          <a:extLst>
            <a:ext uri="{FF2B5EF4-FFF2-40B4-BE49-F238E27FC236}">
              <a16:creationId xmlns:a16="http://schemas.microsoft.com/office/drawing/2014/main" id="{A18A39D2-7E13-45E5-A241-554D76A0DDAB}"/>
            </a:ext>
          </a:extLst>
        </xdr:cNvPr>
        <xdr:cNvSpPr txBox="1"/>
      </xdr:nvSpPr>
      <xdr:spPr>
        <a:xfrm>
          <a:off x="9398128" y="3745087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30</xdr:row>
      <xdr:rowOff>86360</xdr:rowOff>
    </xdr:from>
    <xdr:to>
      <xdr:col>6</xdr:col>
      <xdr:colOff>183007</xdr:colOff>
      <xdr:row>31</xdr:row>
      <xdr:rowOff>86360</xdr:rowOff>
    </xdr:to>
    <xdr:sp macro="_xll.PtreeEvent_ObjectClick" textlink="">
      <xdr:nvSpPr>
        <xdr:cNvPr id="746" name="PTObj_DNode_1_114">
          <a:extLst>
            <a:ext uri="{FF2B5EF4-FFF2-40B4-BE49-F238E27FC236}">
              <a16:creationId xmlns:a16="http://schemas.microsoft.com/office/drawing/2014/main" id="{4BCF7EE0-BAA3-486D-84A2-235C4F6D0F9B}"/>
            </a:ext>
          </a:extLst>
        </xdr:cNvPr>
        <xdr:cNvSpPr/>
      </xdr:nvSpPr>
      <xdr:spPr>
        <a:xfrm rot="-5400000">
          <a:off x="10652887" y="447548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30</xdr:row>
      <xdr:rowOff>87487</xdr:rowOff>
    </xdr:from>
    <xdr:ext cx="220573" cy="180627"/>
    <xdr:sp macro="_xll.PtreeEvent_ObjectClick" textlink="">
      <xdr:nvSpPr>
        <xdr:cNvPr id="749" name="PTObj_DBranchName_1_114">
          <a:extLst>
            <a:ext uri="{FF2B5EF4-FFF2-40B4-BE49-F238E27FC236}">
              <a16:creationId xmlns:a16="http://schemas.microsoft.com/office/drawing/2014/main" id="{2794773C-83CC-4EB2-9799-4366C3CF6D05}"/>
            </a:ext>
          </a:extLst>
        </xdr:cNvPr>
        <xdr:cNvSpPr txBox="1"/>
      </xdr:nvSpPr>
      <xdr:spPr>
        <a:xfrm>
          <a:off x="9398128" y="447660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32</xdr:row>
      <xdr:rowOff>86360</xdr:rowOff>
    </xdr:from>
    <xdr:to>
      <xdr:col>6</xdr:col>
      <xdr:colOff>183007</xdr:colOff>
      <xdr:row>33</xdr:row>
      <xdr:rowOff>86360</xdr:rowOff>
    </xdr:to>
    <xdr:sp macro="_xll.PtreeEvent_ObjectClick" textlink="">
      <xdr:nvSpPr>
        <xdr:cNvPr id="750" name="PTObj_DNode_1_115">
          <a:extLst>
            <a:ext uri="{FF2B5EF4-FFF2-40B4-BE49-F238E27FC236}">
              <a16:creationId xmlns:a16="http://schemas.microsoft.com/office/drawing/2014/main" id="{D9BB2687-569E-43B3-9A6C-A2D876F933B6}"/>
            </a:ext>
          </a:extLst>
        </xdr:cNvPr>
        <xdr:cNvSpPr/>
      </xdr:nvSpPr>
      <xdr:spPr>
        <a:xfrm rot="-5400000">
          <a:off x="10652887" y="48412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32</xdr:row>
      <xdr:rowOff>87486</xdr:rowOff>
    </xdr:from>
    <xdr:ext cx="187424" cy="180627"/>
    <xdr:sp macro="_xll.PtreeEvent_ObjectClick" textlink="">
      <xdr:nvSpPr>
        <xdr:cNvPr id="753" name="PTObj_DBranchName_1_115">
          <a:extLst>
            <a:ext uri="{FF2B5EF4-FFF2-40B4-BE49-F238E27FC236}">
              <a16:creationId xmlns:a16="http://schemas.microsoft.com/office/drawing/2014/main" id="{02EF7190-ED37-41BB-9616-AA3B9CAE584A}"/>
            </a:ext>
          </a:extLst>
        </xdr:cNvPr>
        <xdr:cNvSpPr txBox="1"/>
      </xdr:nvSpPr>
      <xdr:spPr>
        <a:xfrm>
          <a:off x="9398128" y="484236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  <xdr:twoCellAnchor editAs="oneCell">
    <xdr:from>
      <xdr:col>5</xdr:col>
      <xdr:colOff>127</xdr:colOff>
      <xdr:row>18</xdr:row>
      <xdr:rowOff>86360</xdr:rowOff>
    </xdr:from>
    <xdr:to>
      <xdr:col>5</xdr:col>
      <xdr:colOff>183008</xdr:colOff>
      <xdr:row>19</xdr:row>
      <xdr:rowOff>86360</xdr:rowOff>
    </xdr:to>
    <xdr:sp macro="_xll.PtreeEvent_ObjectClick" textlink="">
      <xdr:nvSpPr>
        <xdr:cNvPr id="758" name="PTObj_DNode_1_45">
          <a:extLst>
            <a:ext uri="{FF2B5EF4-FFF2-40B4-BE49-F238E27FC236}">
              <a16:creationId xmlns:a16="http://schemas.microsoft.com/office/drawing/2014/main" id="{78E82FF2-E045-493B-8AC3-A16F9C3C734D}"/>
            </a:ext>
          </a:extLst>
        </xdr:cNvPr>
        <xdr:cNvSpPr/>
      </xdr:nvSpPr>
      <xdr:spPr>
        <a:xfrm>
          <a:off x="9121267" y="3378200"/>
          <a:ext cx="182881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276987</xdr:colOff>
      <xdr:row>18</xdr:row>
      <xdr:rowOff>87487</xdr:rowOff>
    </xdr:from>
    <xdr:ext cx="1054711" cy="180627"/>
    <xdr:sp macro="_xll.PtreeEvent_ObjectClick" textlink="">
      <xdr:nvSpPr>
        <xdr:cNvPr id="761" name="PTObj_DBranchName_1_45">
          <a:extLst>
            <a:ext uri="{FF2B5EF4-FFF2-40B4-BE49-F238E27FC236}">
              <a16:creationId xmlns:a16="http://schemas.microsoft.com/office/drawing/2014/main" id="{1CF468D6-AE26-4305-A0A6-AA1EE5890995}"/>
            </a:ext>
          </a:extLst>
        </xdr:cNvPr>
        <xdr:cNvSpPr txBox="1"/>
      </xdr:nvSpPr>
      <xdr:spPr>
        <a:xfrm>
          <a:off x="7515987" y="3379327"/>
          <a:ext cx="105471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Purchase Raw Materials</a:t>
          </a:r>
        </a:p>
      </xdr:txBody>
    </xdr:sp>
    <xdr:clientData/>
  </xdr:oneCellAnchor>
  <xdr:twoCellAnchor editAs="oneCell">
    <xdr:from>
      <xdr:col>6</xdr:col>
      <xdr:colOff>127</xdr:colOff>
      <xdr:row>16</xdr:row>
      <xdr:rowOff>86360</xdr:rowOff>
    </xdr:from>
    <xdr:to>
      <xdr:col>6</xdr:col>
      <xdr:colOff>183007</xdr:colOff>
      <xdr:row>17</xdr:row>
      <xdr:rowOff>86360</xdr:rowOff>
    </xdr:to>
    <xdr:sp macro="_xll.PtreeEvent_ObjectClick" textlink="">
      <xdr:nvSpPr>
        <xdr:cNvPr id="762" name="PTObj_DNode_1_116">
          <a:extLst>
            <a:ext uri="{FF2B5EF4-FFF2-40B4-BE49-F238E27FC236}">
              <a16:creationId xmlns:a16="http://schemas.microsoft.com/office/drawing/2014/main" id="{9666874B-3972-4180-9148-029CA5FFC431}"/>
            </a:ext>
          </a:extLst>
        </xdr:cNvPr>
        <xdr:cNvSpPr/>
      </xdr:nvSpPr>
      <xdr:spPr>
        <a:xfrm rot="-5400000">
          <a:off x="10652887" y="30124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16</xdr:row>
      <xdr:rowOff>87486</xdr:rowOff>
    </xdr:from>
    <xdr:ext cx="278923" cy="180627"/>
    <xdr:sp macro="_xll.PtreeEvent_ObjectClick" textlink="">
      <xdr:nvSpPr>
        <xdr:cNvPr id="765" name="PTObj_DBranchName_1_116">
          <a:extLst>
            <a:ext uri="{FF2B5EF4-FFF2-40B4-BE49-F238E27FC236}">
              <a16:creationId xmlns:a16="http://schemas.microsoft.com/office/drawing/2014/main" id="{C0373B51-BB98-4238-BE0D-290C6F8F9FD4}"/>
            </a:ext>
          </a:extLst>
        </xdr:cNvPr>
        <xdr:cNvSpPr txBox="1"/>
      </xdr:nvSpPr>
      <xdr:spPr>
        <a:xfrm>
          <a:off x="9398128" y="3013566"/>
          <a:ext cx="27892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Close</a:t>
          </a:r>
        </a:p>
      </xdr:txBody>
    </xdr:sp>
    <xdr:clientData/>
  </xdr:oneCellAnchor>
  <xdr:twoCellAnchor editAs="oneCell">
    <xdr:from>
      <xdr:col>6</xdr:col>
      <xdr:colOff>127</xdr:colOff>
      <xdr:row>20</xdr:row>
      <xdr:rowOff>86360</xdr:rowOff>
    </xdr:from>
    <xdr:to>
      <xdr:col>6</xdr:col>
      <xdr:colOff>183007</xdr:colOff>
      <xdr:row>21</xdr:row>
      <xdr:rowOff>86360</xdr:rowOff>
    </xdr:to>
    <xdr:sp macro="_xll.PtreeEvent_ObjectClick" textlink="">
      <xdr:nvSpPr>
        <xdr:cNvPr id="766" name="PTObj_DNode_1_117">
          <a:extLst>
            <a:ext uri="{FF2B5EF4-FFF2-40B4-BE49-F238E27FC236}">
              <a16:creationId xmlns:a16="http://schemas.microsoft.com/office/drawing/2014/main" id="{5F3971B4-A140-4D7C-BF6A-358E5F7E4115}"/>
            </a:ext>
          </a:extLst>
        </xdr:cNvPr>
        <xdr:cNvSpPr/>
      </xdr:nvSpPr>
      <xdr:spPr>
        <a:xfrm rot="-5400000">
          <a:off x="10652887" y="37439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20</xdr:row>
      <xdr:rowOff>87487</xdr:rowOff>
    </xdr:from>
    <xdr:ext cx="220573" cy="180627"/>
    <xdr:sp macro="_xll.PtreeEvent_ObjectClick" textlink="">
      <xdr:nvSpPr>
        <xdr:cNvPr id="769" name="PTObj_DBranchName_1_117">
          <a:extLst>
            <a:ext uri="{FF2B5EF4-FFF2-40B4-BE49-F238E27FC236}">
              <a16:creationId xmlns:a16="http://schemas.microsoft.com/office/drawing/2014/main" id="{89193F7B-1F6C-4C79-9BF4-02FFE8948D35}"/>
            </a:ext>
          </a:extLst>
        </xdr:cNvPr>
        <xdr:cNvSpPr txBox="1"/>
      </xdr:nvSpPr>
      <xdr:spPr>
        <a:xfrm>
          <a:off x="9398128" y="3745087"/>
          <a:ext cx="220573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Mid</a:t>
          </a:r>
        </a:p>
      </xdr:txBody>
    </xdr:sp>
    <xdr:clientData/>
  </xdr:oneCellAnchor>
  <xdr:twoCellAnchor editAs="oneCell">
    <xdr:from>
      <xdr:col>6</xdr:col>
      <xdr:colOff>127</xdr:colOff>
      <xdr:row>22</xdr:row>
      <xdr:rowOff>86360</xdr:rowOff>
    </xdr:from>
    <xdr:to>
      <xdr:col>6</xdr:col>
      <xdr:colOff>183007</xdr:colOff>
      <xdr:row>23</xdr:row>
      <xdr:rowOff>86360</xdr:rowOff>
    </xdr:to>
    <xdr:sp macro="_xll.PtreeEvent_ObjectClick" textlink="">
      <xdr:nvSpPr>
        <xdr:cNvPr id="770" name="PTObj_DNode_1_118">
          <a:extLst>
            <a:ext uri="{FF2B5EF4-FFF2-40B4-BE49-F238E27FC236}">
              <a16:creationId xmlns:a16="http://schemas.microsoft.com/office/drawing/2014/main" id="{3799589C-A014-4B23-9171-D4F820E7F967}"/>
            </a:ext>
          </a:extLst>
        </xdr:cNvPr>
        <xdr:cNvSpPr/>
      </xdr:nvSpPr>
      <xdr:spPr>
        <a:xfrm rot="-5400000">
          <a:off x="10652887" y="41097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276988</xdr:colOff>
      <xdr:row>22</xdr:row>
      <xdr:rowOff>87486</xdr:rowOff>
    </xdr:from>
    <xdr:ext cx="187424" cy="180627"/>
    <xdr:sp macro="_xll.PtreeEvent_ObjectClick" textlink="">
      <xdr:nvSpPr>
        <xdr:cNvPr id="773" name="PTObj_DBranchName_1_118">
          <a:extLst>
            <a:ext uri="{FF2B5EF4-FFF2-40B4-BE49-F238E27FC236}">
              <a16:creationId xmlns:a16="http://schemas.microsoft.com/office/drawing/2014/main" id="{05AD3DC0-7C64-4EAB-B3ED-A13F23699A61}"/>
            </a:ext>
          </a:extLst>
        </xdr:cNvPr>
        <xdr:cNvSpPr txBox="1"/>
      </xdr:nvSpPr>
      <xdr:spPr>
        <a:xfrm>
          <a:off x="9398128" y="4110846"/>
          <a:ext cx="18742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118D7-4CBA-4AF4-A45B-C6A96BFA3B0C}">
  <dimension ref="A17:G252"/>
  <sheetViews>
    <sheetView tabSelected="1" topLeftCell="A190" zoomScale="80" zoomScaleNormal="80" workbookViewId="0">
      <selection activeCell="G222" sqref="G222"/>
    </sheetView>
  </sheetViews>
  <sheetFormatPr defaultRowHeight="14.4" x14ac:dyDescent="0.3"/>
  <cols>
    <col min="1" max="1" width="22.6640625" customWidth="1"/>
    <col min="2" max="2" width="22.33203125" customWidth="1"/>
    <col min="3" max="3" width="27.109375" customWidth="1"/>
    <col min="4" max="4" width="33.44140625" customWidth="1"/>
    <col min="5" max="5" width="27.44140625" customWidth="1"/>
    <col min="6" max="6" width="22.33203125" customWidth="1"/>
    <col min="7" max="7" width="16.77734375" customWidth="1"/>
  </cols>
  <sheetData>
    <row r="17" spans="4:7" ht="14.4" customHeight="1" x14ac:dyDescent="0.3">
      <c r="F17" s="12">
        <v>0.6</v>
      </c>
      <c r="G17" s="5">
        <f>_xll.PTreeNodeProbability(treeCalc_1!$F$2,116)</f>
        <v>0</v>
      </c>
    </row>
    <row r="18" spans="4:7" ht="14.4" customHeight="1" x14ac:dyDescent="0.3">
      <c r="F18" s="6">
        <v>-150000</v>
      </c>
      <c r="G18" s="4">
        <f>_xll.PTreeNodeValue(treeCalc_1!$F$2,116)</f>
        <v>4600000</v>
      </c>
    </row>
    <row r="19" spans="4:7" ht="14.4" customHeight="1" x14ac:dyDescent="0.3">
      <c r="E19" s="12">
        <v>0.6</v>
      </c>
      <c r="F19" s="10" t="s">
        <v>52</v>
      </c>
    </row>
    <row r="20" spans="4:7" ht="14.4" customHeight="1" x14ac:dyDescent="0.3">
      <c r="E20" s="6">
        <v>-250000</v>
      </c>
      <c r="F20" s="11">
        <f>_xll.PTreeNodeValue(treeCalc_1!$F$2,45)</f>
        <v>4583500</v>
      </c>
    </row>
    <row r="21" spans="4:7" ht="14.4" customHeight="1" x14ac:dyDescent="0.3">
      <c r="F21" s="12">
        <v>0.25</v>
      </c>
      <c r="G21" s="5">
        <f>_xll.PTreeNodeProbability(treeCalc_1!$F$2,117)</f>
        <v>0</v>
      </c>
    </row>
    <row r="22" spans="4:7" ht="14.4" customHeight="1" x14ac:dyDescent="0.3">
      <c r="F22" s="6">
        <v>-180000</v>
      </c>
      <c r="G22" s="4">
        <f>_xll.PTreeNodeValue(treeCalc_1!$F$2,117)</f>
        <v>4570000</v>
      </c>
    </row>
    <row r="23" spans="4:7" ht="14.4" customHeight="1" x14ac:dyDescent="0.3">
      <c r="F23" s="12">
        <v>0.15</v>
      </c>
      <c r="G23" s="5">
        <f>_xll.PTreeNodeProbability(treeCalc_1!$F$2,118)</f>
        <v>0</v>
      </c>
    </row>
    <row r="24" spans="4:7" ht="14.4" customHeight="1" x14ac:dyDescent="0.3">
      <c r="F24" s="6">
        <v>-210000</v>
      </c>
      <c r="G24" s="4">
        <f>_xll.PTreeNodeValue(treeCalc_1!$F$2,118)</f>
        <v>4540000</v>
      </c>
    </row>
    <row r="25" spans="4:7" ht="14.4" customHeight="1" x14ac:dyDescent="0.3">
      <c r="D25" s="12">
        <v>0.5</v>
      </c>
      <c r="E25" s="10" t="s">
        <v>52</v>
      </c>
    </row>
    <row r="26" spans="4:7" ht="14.4" customHeight="1" x14ac:dyDescent="0.3">
      <c r="D26" s="6">
        <v>-2000000</v>
      </c>
      <c r="E26" s="11">
        <f>_xll.PTreeNodeValue(treeCalc_1!$F$2,25)</f>
        <v>4641700</v>
      </c>
    </row>
    <row r="27" spans="4:7" ht="14.4" customHeight="1" x14ac:dyDescent="0.3">
      <c r="F27" s="12">
        <v>0.5</v>
      </c>
      <c r="G27" s="5">
        <f>_xll.PTreeNodeProbability(treeCalc_1!$F$2,113)</f>
        <v>0</v>
      </c>
    </row>
    <row r="28" spans="4:7" ht="14.4" customHeight="1" x14ac:dyDescent="0.3">
      <c r="F28" s="6">
        <v>-150000</v>
      </c>
      <c r="G28" s="4">
        <f>_xll.PTreeNodeValue(treeCalc_1!$F$2,113)</f>
        <v>4750000</v>
      </c>
    </row>
    <row r="29" spans="4:7" ht="14.4" customHeight="1" x14ac:dyDescent="0.3">
      <c r="E29" s="12">
        <v>0.4</v>
      </c>
      <c r="F29" s="10" t="s">
        <v>52</v>
      </c>
    </row>
    <row r="30" spans="4:7" ht="14.4" customHeight="1" x14ac:dyDescent="0.3">
      <c r="E30" s="6">
        <v>-100000</v>
      </c>
      <c r="F30" s="11">
        <f>_xll.PTreeNodeValue(treeCalc_1!$F$2,46)</f>
        <v>4729000</v>
      </c>
    </row>
    <row r="31" spans="4:7" ht="14.4" customHeight="1" x14ac:dyDescent="0.3">
      <c r="F31" s="12">
        <v>0.3</v>
      </c>
      <c r="G31" s="5">
        <f>_xll.PTreeNodeProbability(treeCalc_1!$F$2,114)</f>
        <v>0</v>
      </c>
    </row>
    <row r="32" spans="4:7" ht="14.4" customHeight="1" x14ac:dyDescent="0.3">
      <c r="F32" s="6">
        <v>-180000</v>
      </c>
      <c r="G32" s="4">
        <f>_xll.PTreeNodeValue(treeCalc_1!$F$2,114)</f>
        <v>4720000</v>
      </c>
    </row>
    <row r="33" spans="3:7" ht="14.4" customHeight="1" x14ac:dyDescent="0.3">
      <c r="F33" s="12">
        <v>0.2</v>
      </c>
      <c r="G33" s="5">
        <f>_xll.PTreeNodeProbability(treeCalc_1!$F$2,115)</f>
        <v>0</v>
      </c>
    </row>
    <row r="34" spans="3:7" ht="14.4" customHeight="1" x14ac:dyDescent="0.3">
      <c r="F34" s="6">
        <v>-210000</v>
      </c>
      <c r="G34" s="4">
        <f>_xll.PTreeNodeValue(treeCalc_1!$F$2,115)</f>
        <v>4690000</v>
      </c>
    </row>
    <row r="35" spans="3:7" ht="14.4" customHeight="1" x14ac:dyDescent="0.3">
      <c r="C35" s="12">
        <v>0.7</v>
      </c>
      <c r="D35" s="10" t="s">
        <v>52</v>
      </c>
    </row>
    <row r="36" spans="3:7" ht="14.4" customHeight="1" x14ac:dyDescent="0.3">
      <c r="C36" s="6">
        <v>-1000000</v>
      </c>
      <c r="D36" s="11">
        <f>_xll.PTreeNodeValue(treeCalc_1!$F$2,17)</f>
        <v>5266700</v>
      </c>
    </row>
    <row r="37" spans="3:7" ht="14.4" customHeight="1" x14ac:dyDescent="0.3">
      <c r="F37" s="12">
        <v>0.6</v>
      </c>
      <c r="G37" s="5">
        <f>_xll.PTreeNodeProbability(treeCalc_1!$F$2,110)</f>
        <v>0</v>
      </c>
    </row>
    <row r="38" spans="3:7" ht="14.4" customHeight="1" x14ac:dyDescent="0.3">
      <c r="F38" s="6">
        <v>-150000</v>
      </c>
      <c r="G38" s="4">
        <f>_xll.PTreeNodeValue(treeCalc_1!$F$2,110)</f>
        <v>5850000</v>
      </c>
    </row>
    <row r="39" spans="3:7" ht="14.4" customHeight="1" x14ac:dyDescent="0.3">
      <c r="E39" s="12">
        <v>0.6</v>
      </c>
      <c r="F39" s="10" t="s">
        <v>52</v>
      </c>
    </row>
    <row r="40" spans="3:7" ht="14.4" customHeight="1" x14ac:dyDescent="0.3">
      <c r="E40" s="6">
        <v>-250000</v>
      </c>
      <c r="F40" s="11">
        <f>_xll.PTreeNodeValue(treeCalc_1!$F$2,43)</f>
        <v>5833500</v>
      </c>
    </row>
    <row r="41" spans="3:7" ht="14.4" customHeight="1" x14ac:dyDescent="0.3">
      <c r="F41" s="12">
        <v>0.25</v>
      </c>
      <c r="G41" s="5">
        <f>_xll.PTreeNodeProbability(treeCalc_1!$F$2,111)</f>
        <v>0</v>
      </c>
    </row>
    <row r="42" spans="3:7" ht="14.4" customHeight="1" x14ac:dyDescent="0.3">
      <c r="F42" s="6">
        <v>-180000</v>
      </c>
      <c r="G42" s="4">
        <f>_xll.PTreeNodeValue(treeCalc_1!$F$2,111)</f>
        <v>5820000</v>
      </c>
    </row>
    <row r="43" spans="3:7" ht="14.4" customHeight="1" x14ac:dyDescent="0.3">
      <c r="F43" s="12">
        <v>0.15</v>
      </c>
      <c r="G43" s="5">
        <f>_xll.PTreeNodeProbability(treeCalc_1!$F$2,112)</f>
        <v>0</v>
      </c>
    </row>
    <row r="44" spans="3:7" ht="14.4" customHeight="1" x14ac:dyDescent="0.3">
      <c r="F44" s="6">
        <v>-210000</v>
      </c>
      <c r="G44" s="4">
        <f>_xll.PTreeNodeValue(treeCalc_1!$F$2,112)</f>
        <v>5790000</v>
      </c>
    </row>
    <row r="45" spans="3:7" ht="14.4" customHeight="1" x14ac:dyDescent="0.3">
      <c r="D45" s="12">
        <v>0.5</v>
      </c>
      <c r="E45" s="10" t="s">
        <v>52</v>
      </c>
    </row>
    <row r="46" spans="3:7" ht="14.4" customHeight="1" x14ac:dyDescent="0.3">
      <c r="D46" s="6">
        <v>-750000</v>
      </c>
      <c r="E46" s="11">
        <f>_xll.PTreeNodeValue(treeCalc_1!$F$2,26)</f>
        <v>5891700</v>
      </c>
    </row>
    <row r="47" spans="3:7" ht="14.4" customHeight="1" x14ac:dyDescent="0.3">
      <c r="F47" s="12">
        <v>0.5</v>
      </c>
      <c r="G47" s="5">
        <f>_xll.PTreeNodeProbability(treeCalc_1!$F$2,107)</f>
        <v>0</v>
      </c>
    </row>
    <row r="48" spans="3:7" ht="14.4" customHeight="1" x14ac:dyDescent="0.3">
      <c r="F48" s="6">
        <v>-150000</v>
      </c>
      <c r="G48" s="4">
        <f>_xll.PTreeNodeValue(treeCalc_1!$F$2,107)</f>
        <v>6000000</v>
      </c>
    </row>
    <row r="49" spans="2:7" ht="14.4" customHeight="1" x14ac:dyDescent="0.3">
      <c r="E49" s="12">
        <v>0.4</v>
      </c>
      <c r="F49" s="10" t="s">
        <v>52</v>
      </c>
    </row>
    <row r="50" spans="2:7" ht="14.4" customHeight="1" x14ac:dyDescent="0.3">
      <c r="E50" s="6">
        <v>-100000</v>
      </c>
      <c r="F50" s="11">
        <f>_xll.PTreeNodeValue(treeCalc_1!$F$2,44)</f>
        <v>5979000</v>
      </c>
    </row>
    <row r="51" spans="2:7" ht="14.4" customHeight="1" x14ac:dyDescent="0.3">
      <c r="F51" s="12">
        <v>0.3</v>
      </c>
      <c r="G51" s="5">
        <f>_xll.PTreeNodeProbability(treeCalc_1!$F$2,108)</f>
        <v>0</v>
      </c>
    </row>
    <row r="52" spans="2:7" ht="14.4" customHeight="1" x14ac:dyDescent="0.3">
      <c r="F52" s="6">
        <v>-180000</v>
      </c>
      <c r="G52" s="4">
        <f>_xll.PTreeNodeValue(treeCalc_1!$F$2,108)</f>
        <v>5970000</v>
      </c>
    </row>
    <row r="53" spans="2:7" ht="14.4" customHeight="1" x14ac:dyDescent="0.3">
      <c r="F53" s="12">
        <v>0.2</v>
      </c>
      <c r="G53" s="5">
        <f>_xll.PTreeNodeProbability(treeCalc_1!$F$2,109)</f>
        <v>0</v>
      </c>
    </row>
    <row r="54" spans="2:7" ht="14.4" customHeight="1" x14ac:dyDescent="0.3">
      <c r="F54" s="6">
        <v>-210000</v>
      </c>
      <c r="G54" s="4">
        <f>_xll.PTreeNodeValue(treeCalc_1!$F$2,109)</f>
        <v>5940000</v>
      </c>
    </row>
    <row r="55" spans="2:7" ht="14.4" customHeight="1" x14ac:dyDescent="0.3">
      <c r="B55" s="9" t="b">
        <f>_xll.PTreeNodeDecision(treeCalc_1!$F$2,2)</f>
        <v>0</v>
      </c>
      <c r="C55" s="10" t="s">
        <v>52</v>
      </c>
    </row>
    <row r="56" spans="2:7" ht="14.4" customHeight="1" x14ac:dyDescent="0.3">
      <c r="B56" s="6">
        <v>8000000</v>
      </c>
      <c r="C56" s="11">
        <f>_xll.PTreeNodeValue(treeCalc_1!$F$2,2)</f>
        <v>5188220</v>
      </c>
    </row>
    <row r="57" spans="2:7" ht="14.4" customHeight="1" x14ac:dyDescent="0.3">
      <c r="F57" s="12">
        <v>0.55000000000000004</v>
      </c>
      <c r="G57" s="5">
        <f>_xll.PTreeNodeProbability(treeCalc_1!$F$2,104)</f>
        <v>0</v>
      </c>
    </row>
    <row r="58" spans="2:7" ht="14.4" customHeight="1" x14ac:dyDescent="0.3">
      <c r="F58" s="6">
        <v>-150000</v>
      </c>
      <c r="G58" s="4">
        <f>_xll.PTreeNodeValue(treeCalc_1!$F$2,104)</f>
        <v>4400000</v>
      </c>
    </row>
    <row r="59" spans="2:7" ht="14.4" customHeight="1" x14ac:dyDescent="0.3">
      <c r="E59" s="12">
        <v>0.6</v>
      </c>
      <c r="F59" s="10" t="s">
        <v>52</v>
      </c>
    </row>
    <row r="60" spans="2:7" ht="14.4" customHeight="1" x14ac:dyDescent="0.3">
      <c r="E60" s="6">
        <v>-250000</v>
      </c>
      <c r="F60" s="11">
        <f>_xll.PTreeNodeValue(treeCalc_1!$F$2,41)</f>
        <v>4380500</v>
      </c>
    </row>
    <row r="61" spans="2:7" ht="14.4" customHeight="1" x14ac:dyDescent="0.3">
      <c r="F61" s="12">
        <v>0.25</v>
      </c>
      <c r="G61" s="5">
        <f>_xll.PTreeNodeProbability(treeCalc_1!$F$2,105)</f>
        <v>0</v>
      </c>
    </row>
    <row r="62" spans="2:7" ht="14.4" customHeight="1" x14ac:dyDescent="0.3">
      <c r="F62" s="6">
        <v>-180000</v>
      </c>
      <c r="G62" s="4">
        <f>_xll.PTreeNodeValue(treeCalc_1!$F$2,105)</f>
        <v>4370000</v>
      </c>
    </row>
    <row r="63" spans="2:7" ht="14.4" customHeight="1" x14ac:dyDescent="0.3">
      <c r="F63" s="12">
        <v>0.2</v>
      </c>
      <c r="G63" s="5">
        <f>_xll.PTreeNodeProbability(treeCalc_1!$F$2,106)</f>
        <v>0</v>
      </c>
    </row>
    <row r="64" spans="2:7" ht="14.4" customHeight="1" x14ac:dyDescent="0.3">
      <c r="F64" s="6">
        <v>-210000</v>
      </c>
      <c r="G64" s="4">
        <f>_xll.PTreeNodeValue(treeCalc_1!$F$2,106)</f>
        <v>4340000</v>
      </c>
    </row>
    <row r="65" spans="3:7" ht="14.4" customHeight="1" x14ac:dyDescent="0.3">
      <c r="D65" s="12">
        <v>0.8</v>
      </c>
      <c r="E65" s="10" t="s">
        <v>52</v>
      </c>
    </row>
    <row r="66" spans="3:7" ht="14.4" customHeight="1" x14ac:dyDescent="0.3">
      <c r="D66" s="6">
        <v>-3000000</v>
      </c>
      <c r="E66" s="11">
        <f>_xll.PTreeNodeValue(treeCalc_1!$F$2,23)</f>
        <v>4435100</v>
      </c>
    </row>
    <row r="67" spans="3:7" ht="14.4" customHeight="1" x14ac:dyDescent="0.3">
      <c r="F67" s="12">
        <v>0.3</v>
      </c>
      <c r="G67" s="5">
        <f>_xll.PTreeNodeProbability(treeCalc_1!$F$2,101)</f>
        <v>0</v>
      </c>
    </row>
    <row r="68" spans="3:7" ht="14.4" customHeight="1" x14ac:dyDescent="0.3">
      <c r="F68" s="6">
        <v>-150000</v>
      </c>
      <c r="G68" s="4">
        <f>_xll.PTreeNodeValue(treeCalc_1!$F$2,101)</f>
        <v>4550000</v>
      </c>
    </row>
    <row r="69" spans="3:7" ht="14.4" customHeight="1" x14ac:dyDescent="0.3">
      <c r="E69" s="12">
        <v>0.4</v>
      </c>
      <c r="F69" s="10" t="s">
        <v>52</v>
      </c>
    </row>
    <row r="70" spans="3:7" ht="14.4" customHeight="1" x14ac:dyDescent="0.3">
      <c r="E70" s="6">
        <v>-100000</v>
      </c>
      <c r="F70" s="11">
        <f>_xll.PTreeNodeValue(treeCalc_1!$F$2,42)</f>
        <v>4517000</v>
      </c>
    </row>
    <row r="71" spans="3:7" ht="14.4" customHeight="1" x14ac:dyDescent="0.3">
      <c r="F71" s="12">
        <v>0.3</v>
      </c>
      <c r="G71" s="5">
        <f>_xll.PTreeNodeProbability(treeCalc_1!$F$2,102)</f>
        <v>0</v>
      </c>
    </row>
    <row r="72" spans="3:7" ht="14.4" customHeight="1" x14ac:dyDescent="0.3">
      <c r="F72" s="6">
        <v>-180000</v>
      </c>
      <c r="G72" s="4">
        <f>_xll.PTreeNodeValue(treeCalc_1!$F$2,102)</f>
        <v>4520000</v>
      </c>
    </row>
    <row r="73" spans="3:7" ht="14.4" customHeight="1" x14ac:dyDescent="0.3">
      <c r="F73" s="12">
        <v>0.4</v>
      </c>
      <c r="G73" s="5">
        <f>_xll.PTreeNodeProbability(treeCalc_1!$F$2,103)</f>
        <v>0</v>
      </c>
    </row>
    <row r="74" spans="3:7" ht="14.4" customHeight="1" x14ac:dyDescent="0.3">
      <c r="F74" s="6">
        <v>-210000</v>
      </c>
      <c r="G74" s="4">
        <f>_xll.PTreeNodeValue(treeCalc_1!$F$2,103)</f>
        <v>4490000</v>
      </c>
    </row>
    <row r="75" spans="3:7" ht="14.4" customHeight="1" x14ac:dyDescent="0.3">
      <c r="C75" s="12">
        <v>0.3</v>
      </c>
      <c r="D75" s="10" t="s">
        <v>52</v>
      </c>
    </row>
    <row r="76" spans="3:7" ht="14.4" customHeight="1" x14ac:dyDescent="0.3">
      <c r="C76" s="6">
        <v>-200000</v>
      </c>
      <c r="D76" s="11">
        <f>_xll.PTreeNodeValue(treeCalc_1!$F$2,18)</f>
        <v>5005100</v>
      </c>
    </row>
    <row r="77" spans="3:7" ht="14.4" customHeight="1" x14ac:dyDescent="0.3">
      <c r="F77" s="12">
        <v>0.55000000000000004</v>
      </c>
      <c r="G77" s="5">
        <f>_xll.PTreeNodeProbability(treeCalc_1!$F$2,98)</f>
        <v>0</v>
      </c>
    </row>
    <row r="78" spans="3:7" ht="14.4" customHeight="1" x14ac:dyDescent="0.3">
      <c r="F78" s="6">
        <v>-150000</v>
      </c>
      <c r="G78" s="4">
        <f>_xll.PTreeNodeValue(treeCalc_1!$F$2,98)</f>
        <v>7250000</v>
      </c>
    </row>
    <row r="79" spans="3:7" ht="14.4" customHeight="1" x14ac:dyDescent="0.3">
      <c r="E79" s="12">
        <v>0.6</v>
      </c>
      <c r="F79" s="10" t="s">
        <v>52</v>
      </c>
    </row>
    <row r="80" spans="3:7" ht="14.4" customHeight="1" x14ac:dyDescent="0.3">
      <c r="E80" s="6">
        <v>-250000</v>
      </c>
      <c r="F80" s="11">
        <f>_xll.PTreeNodeValue(treeCalc_1!$F$2,39)</f>
        <v>7230500</v>
      </c>
    </row>
    <row r="81" spans="1:7" ht="14.4" customHeight="1" x14ac:dyDescent="0.3">
      <c r="F81" s="12">
        <v>0.25</v>
      </c>
      <c r="G81" s="5">
        <f>_xll.PTreeNodeProbability(treeCalc_1!$F$2,99)</f>
        <v>0</v>
      </c>
    </row>
    <row r="82" spans="1:7" ht="14.4" customHeight="1" x14ac:dyDescent="0.3">
      <c r="F82" s="6">
        <v>-180000</v>
      </c>
      <c r="G82" s="4">
        <f>_xll.PTreeNodeValue(treeCalc_1!$F$2,99)</f>
        <v>7220000</v>
      </c>
    </row>
    <row r="83" spans="1:7" ht="14.4" customHeight="1" x14ac:dyDescent="0.3">
      <c r="F83" s="12">
        <v>0.2</v>
      </c>
      <c r="G83" s="5">
        <f>_xll.PTreeNodeProbability(treeCalc_1!$F$2,100)</f>
        <v>0</v>
      </c>
    </row>
    <row r="84" spans="1:7" ht="14.4" customHeight="1" x14ac:dyDescent="0.3">
      <c r="F84" s="6">
        <v>-210000</v>
      </c>
      <c r="G84" s="4">
        <f>_xll.PTreeNodeValue(treeCalc_1!$F$2,100)</f>
        <v>7190000</v>
      </c>
    </row>
    <row r="85" spans="1:7" ht="14.4" customHeight="1" x14ac:dyDescent="0.3">
      <c r="D85" s="12">
        <v>0.2</v>
      </c>
      <c r="E85" s="10" t="s">
        <v>52</v>
      </c>
    </row>
    <row r="86" spans="1:7" ht="14.4" customHeight="1" x14ac:dyDescent="0.3">
      <c r="D86" s="6">
        <v>-150000</v>
      </c>
      <c r="E86" s="11">
        <f>_xll.PTreeNodeValue(treeCalc_1!$F$2,24)</f>
        <v>7285100</v>
      </c>
    </row>
    <row r="87" spans="1:7" ht="14.4" customHeight="1" x14ac:dyDescent="0.3">
      <c r="F87" s="12">
        <v>0.3</v>
      </c>
      <c r="G87" s="5">
        <f>_xll.PTreeNodeProbability(treeCalc_1!$F$2,95)</f>
        <v>0</v>
      </c>
    </row>
    <row r="88" spans="1:7" ht="14.4" customHeight="1" x14ac:dyDescent="0.3">
      <c r="F88" s="6">
        <v>-150000</v>
      </c>
      <c r="G88" s="4">
        <f>_xll.PTreeNodeValue(treeCalc_1!$F$2,95)</f>
        <v>7400000</v>
      </c>
    </row>
    <row r="89" spans="1:7" ht="14.4" customHeight="1" x14ac:dyDescent="0.3">
      <c r="E89" s="12">
        <v>0.4</v>
      </c>
      <c r="F89" s="10" t="s">
        <v>52</v>
      </c>
    </row>
    <row r="90" spans="1:7" ht="14.4" customHeight="1" x14ac:dyDescent="0.3">
      <c r="E90" s="6">
        <v>-100000</v>
      </c>
      <c r="F90" s="11">
        <f>_xll.PTreeNodeValue(treeCalc_1!$F$2,40)</f>
        <v>7367000</v>
      </c>
    </row>
    <row r="91" spans="1:7" ht="14.4" customHeight="1" x14ac:dyDescent="0.3">
      <c r="F91" s="12">
        <v>0.3</v>
      </c>
      <c r="G91" s="5">
        <f>_xll.PTreeNodeProbability(treeCalc_1!$F$2,96)</f>
        <v>0</v>
      </c>
    </row>
    <row r="92" spans="1:7" ht="14.4" customHeight="1" x14ac:dyDescent="0.3">
      <c r="F92" s="6">
        <v>-180000</v>
      </c>
      <c r="G92" s="4">
        <f>_xll.PTreeNodeValue(treeCalc_1!$F$2,96)</f>
        <v>7370000</v>
      </c>
    </row>
    <row r="93" spans="1:7" ht="14.4" customHeight="1" x14ac:dyDescent="0.3">
      <c r="F93" s="12">
        <v>0.4</v>
      </c>
      <c r="G93" s="5">
        <f>_xll.PTreeNodeProbability(treeCalc_1!$F$2,97)</f>
        <v>0</v>
      </c>
    </row>
    <row r="94" spans="1:7" ht="14.4" customHeight="1" x14ac:dyDescent="0.3">
      <c r="F94" s="6">
        <v>-210000</v>
      </c>
      <c r="G94" s="4">
        <f>_xll.PTreeNodeValue(treeCalc_1!$F$2,97)</f>
        <v>7340000</v>
      </c>
    </row>
    <row r="95" spans="1:7" ht="14.4" customHeight="1" x14ac:dyDescent="0.3">
      <c r="A95" s="6"/>
      <c r="B95" s="7" t="s">
        <v>47</v>
      </c>
    </row>
    <row r="96" spans="1:7" ht="14.4" customHeight="1" x14ac:dyDescent="0.3">
      <c r="A96" s="6"/>
      <c r="B96" s="8">
        <f>_xll.PTreeNodeValue(treeCalc_1!$F$2,1)</f>
        <v>12406100</v>
      </c>
    </row>
    <row r="97" spans="4:7" ht="14.4" customHeight="1" x14ac:dyDescent="0.3">
      <c r="F97" s="12">
        <v>0.4</v>
      </c>
      <c r="G97" s="5">
        <f>_xll.PTreeNodeProbability(treeCalc_1!$F$2,92)</f>
        <v>0</v>
      </c>
    </row>
    <row r="98" spans="4:7" ht="14.4" customHeight="1" x14ac:dyDescent="0.3">
      <c r="F98" s="6">
        <v>-150000</v>
      </c>
      <c r="G98" s="4">
        <f>_xll.PTreeNodeValue(treeCalc_1!$F$2,92)</f>
        <v>-2200000</v>
      </c>
    </row>
    <row r="99" spans="4:7" ht="14.4" customHeight="1" x14ac:dyDescent="0.3">
      <c r="E99" s="12">
        <v>0.6</v>
      </c>
      <c r="F99" s="10" t="s">
        <v>52</v>
      </c>
    </row>
    <row r="100" spans="4:7" ht="14.4" customHeight="1" x14ac:dyDescent="0.3">
      <c r="E100" s="6">
        <v>-250000</v>
      </c>
      <c r="F100" s="11">
        <f>_xll.PTreeNodeValue(treeCalc_1!$F$2,37)</f>
        <v>-2230000</v>
      </c>
    </row>
    <row r="101" spans="4:7" ht="14.4" customHeight="1" x14ac:dyDescent="0.3">
      <c r="F101" s="12">
        <v>0.2</v>
      </c>
      <c r="G101" s="5">
        <f>_xll.PTreeNodeProbability(treeCalc_1!$F$2,93)</f>
        <v>0</v>
      </c>
    </row>
    <row r="102" spans="4:7" ht="14.4" customHeight="1" x14ac:dyDescent="0.3">
      <c r="F102" s="6">
        <v>-180000</v>
      </c>
      <c r="G102" s="4">
        <f>_xll.PTreeNodeValue(treeCalc_1!$F$2,93)</f>
        <v>-2230000</v>
      </c>
    </row>
    <row r="103" spans="4:7" ht="14.4" customHeight="1" x14ac:dyDescent="0.3">
      <c r="F103" s="12">
        <v>0.4</v>
      </c>
      <c r="G103" s="5">
        <f>_xll.PTreeNodeProbability(treeCalc_1!$F$2,94)</f>
        <v>0</v>
      </c>
    </row>
    <row r="104" spans="4:7" ht="14.4" customHeight="1" x14ac:dyDescent="0.3">
      <c r="F104" s="6">
        <v>-210000</v>
      </c>
      <c r="G104" s="4">
        <f>_xll.PTreeNodeValue(treeCalc_1!$F$2,94)</f>
        <v>-2260000</v>
      </c>
    </row>
    <row r="105" spans="4:7" ht="14.4" customHeight="1" x14ac:dyDescent="0.3">
      <c r="D105" s="12">
        <v>0.6</v>
      </c>
      <c r="E105" s="10" t="s">
        <v>52</v>
      </c>
    </row>
    <row r="106" spans="4:7" ht="14.4" customHeight="1" x14ac:dyDescent="0.3">
      <c r="D106" s="6">
        <v>-2000000</v>
      </c>
      <c r="E106" s="11">
        <f>_xll.PTreeNodeValue(treeCalc_1!$F$2,21)</f>
        <v>-2170600</v>
      </c>
    </row>
    <row r="107" spans="4:7" ht="14.4" customHeight="1" x14ac:dyDescent="0.3">
      <c r="F107" s="12">
        <v>0.3</v>
      </c>
      <c r="G107" s="5">
        <f>_xll.PTreeNodeProbability(treeCalc_1!$F$2,89)</f>
        <v>0</v>
      </c>
    </row>
    <row r="108" spans="4:7" ht="14.4" customHeight="1" x14ac:dyDescent="0.3">
      <c r="F108" s="6">
        <v>-150000</v>
      </c>
      <c r="G108" s="4">
        <f>_xll.PTreeNodeValue(treeCalc_1!$F$2,89)</f>
        <v>-2050000</v>
      </c>
    </row>
    <row r="109" spans="4:7" ht="14.4" customHeight="1" x14ac:dyDescent="0.3">
      <c r="E109" s="12">
        <v>0.4</v>
      </c>
      <c r="F109" s="10" t="s">
        <v>52</v>
      </c>
    </row>
    <row r="110" spans="4:7" ht="14.4" customHeight="1" x14ac:dyDescent="0.3">
      <c r="E110" s="6">
        <v>-100000</v>
      </c>
      <c r="F110" s="11">
        <f>_xll.PTreeNodeValue(treeCalc_1!$F$2,38)</f>
        <v>-2081500.0000000005</v>
      </c>
    </row>
    <row r="111" spans="4:7" ht="14.4" customHeight="1" x14ac:dyDescent="0.3">
      <c r="F111" s="12">
        <v>0.35</v>
      </c>
      <c r="G111" s="5">
        <f>_xll.PTreeNodeProbability(treeCalc_1!$F$2,90)</f>
        <v>0</v>
      </c>
    </row>
    <row r="112" spans="4:7" ht="14.4" customHeight="1" x14ac:dyDescent="0.3">
      <c r="F112" s="6">
        <v>-180000</v>
      </c>
      <c r="G112" s="4">
        <f>_xll.PTreeNodeValue(treeCalc_1!$F$2,90)</f>
        <v>-2080000</v>
      </c>
    </row>
    <row r="113" spans="3:7" ht="14.4" customHeight="1" x14ac:dyDescent="0.3">
      <c r="F113" s="12">
        <v>0.35</v>
      </c>
      <c r="G113" s="5">
        <f>_xll.PTreeNodeProbability(treeCalc_1!$F$2,91)</f>
        <v>0</v>
      </c>
    </row>
    <row r="114" spans="3:7" ht="14.4" customHeight="1" x14ac:dyDescent="0.3">
      <c r="F114" s="6">
        <v>-210000</v>
      </c>
      <c r="G114" s="4">
        <f>_xll.PTreeNodeValue(treeCalc_1!$F$2,91)</f>
        <v>-2110000</v>
      </c>
    </row>
    <row r="115" spans="3:7" ht="14.4" customHeight="1" x14ac:dyDescent="0.3">
      <c r="C115" s="12">
        <v>0.6</v>
      </c>
      <c r="D115" s="10" t="s">
        <v>52</v>
      </c>
    </row>
    <row r="116" spans="3:7" ht="14.4" customHeight="1" x14ac:dyDescent="0.3">
      <c r="C116" s="6">
        <v>-800000</v>
      </c>
      <c r="D116" s="11">
        <f>_xll.PTreeNodeValue(treeCalc_1!$F$2,15)</f>
        <v>-1676600</v>
      </c>
    </row>
    <row r="117" spans="3:7" ht="14.4" customHeight="1" x14ac:dyDescent="0.3">
      <c r="F117" s="12">
        <v>0.4</v>
      </c>
      <c r="G117" s="5">
        <f>_xll.PTreeNodeProbability(treeCalc_1!$F$2,86)</f>
        <v>0</v>
      </c>
    </row>
    <row r="118" spans="3:7" ht="14.4" customHeight="1" x14ac:dyDescent="0.3">
      <c r="F118" s="6">
        <v>-150000</v>
      </c>
      <c r="G118" s="4">
        <f>_xll.PTreeNodeValue(treeCalc_1!$F$2,86)</f>
        <v>-875000</v>
      </c>
    </row>
    <row r="119" spans="3:7" ht="14.4" customHeight="1" x14ac:dyDescent="0.3">
      <c r="E119" s="12">
        <v>0.6</v>
      </c>
      <c r="F119" s="10" t="s">
        <v>52</v>
      </c>
    </row>
    <row r="120" spans="3:7" ht="14.4" customHeight="1" x14ac:dyDescent="0.3">
      <c r="E120" s="6">
        <v>-25000</v>
      </c>
      <c r="F120" s="11">
        <f>_xll.PTreeNodeValue(treeCalc_1!$F$2,35)</f>
        <v>-905000</v>
      </c>
    </row>
    <row r="121" spans="3:7" ht="14.4" customHeight="1" x14ac:dyDescent="0.3">
      <c r="F121" s="12">
        <v>0.2</v>
      </c>
      <c r="G121" s="5">
        <f>_xll.PTreeNodeProbability(treeCalc_1!$F$2,87)</f>
        <v>0</v>
      </c>
    </row>
    <row r="122" spans="3:7" ht="14.4" customHeight="1" x14ac:dyDescent="0.3">
      <c r="F122" s="6">
        <v>-180000</v>
      </c>
      <c r="G122" s="4">
        <f>_xll.PTreeNodeValue(treeCalc_1!$F$2,87)</f>
        <v>-905000</v>
      </c>
    </row>
    <row r="123" spans="3:7" ht="14.4" customHeight="1" x14ac:dyDescent="0.3">
      <c r="F123" s="12">
        <v>0.4</v>
      </c>
      <c r="G123" s="5">
        <f>_xll.PTreeNodeProbability(treeCalc_1!$F$2,88)</f>
        <v>0</v>
      </c>
    </row>
    <row r="124" spans="3:7" ht="14.4" customHeight="1" x14ac:dyDescent="0.3">
      <c r="F124" s="6">
        <v>-210000</v>
      </c>
      <c r="G124" s="4">
        <f>_xll.PTreeNodeValue(treeCalc_1!$F$2,88)</f>
        <v>-935000</v>
      </c>
    </row>
    <row r="125" spans="3:7" ht="14.4" customHeight="1" x14ac:dyDescent="0.3">
      <c r="D125" s="12">
        <v>0.4</v>
      </c>
      <c r="E125" s="10" t="s">
        <v>52</v>
      </c>
    </row>
    <row r="126" spans="3:7" ht="14.4" customHeight="1" x14ac:dyDescent="0.3">
      <c r="D126" s="6">
        <v>-900000</v>
      </c>
      <c r="E126" s="11">
        <f>_xll.PTreeNodeValue(treeCalc_1!$F$2,22)</f>
        <v>-935600.00000000012</v>
      </c>
    </row>
    <row r="127" spans="3:7" ht="14.4" customHeight="1" x14ac:dyDescent="0.3">
      <c r="F127" s="12">
        <v>0.3</v>
      </c>
      <c r="G127" s="5">
        <f>_xll.PTreeNodeProbability(treeCalc_1!$F$2,83)</f>
        <v>0</v>
      </c>
    </row>
    <row r="128" spans="3:7" ht="14.4" customHeight="1" x14ac:dyDescent="0.3">
      <c r="F128" s="6">
        <v>-150000</v>
      </c>
      <c r="G128" s="4">
        <f>_xll.PTreeNodeValue(treeCalc_1!$F$2,83)</f>
        <v>-950000</v>
      </c>
    </row>
    <row r="129" spans="2:7" ht="14.4" customHeight="1" x14ac:dyDescent="0.3">
      <c r="E129" s="12">
        <v>0.4</v>
      </c>
      <c r="F129" s="10" t="s">
        <v>52</v>
      </c>
    </row>
    <row r="130" spans="2:7" ht="14.4" customHeight="1" x14ac:dyDescent="0.3">
      <c r="E130" s="6">
        <v>-100000</v>
      </c>
      <c r="F130" s="11">
        <f>_xll.PTreeNodeValue(treeCalc_1!$F$2,36)</f>
        <v>-981500.00000000023</v>
      </c>
    </row>
    <row r="131" spans="2:7" ht="14.4" customHeight="1" x14ac:dyDescent="0.3">
      <c r="F131" s="12">
        <v>0.35</v>
      </c>
      <c r="G131" s="5">
        <f>_xll.PTreeNodeProbability(treeCalc_1!$F$2,84)</f>
        <v>0</v>
      </c>
    </row>
    <row r="132" spans="2:7" ht="14.4" customHeight="1" x14ac:dyDescent="0.3">
      <c r="F132" s="6">
        <v>-180000</v>
      </c>
      <c r="G132" s="4">
        <f>_xll.PTreeNodeValue(treeCalc_1!$F$2,84)</f>
        <v>-980000</v>
      </c>
    </row>
    <row r="133" spans="2:7" ht="14.4" customHeight="1" x14ac:dyDescent="0.3">
      <c r="F133" s="12">
        <v>0.35</v>
      </c>
      <c r="G133" s="5">
        <f>_xll.PTreeNodeProbability(treeCalc_1!$F$2,85)</f>
        <v>0</v>
      </c>
    </row>
    <row r="134" spans="2:7" ht="14.4" customHeight="1" x14ac:dyDescent="0.3">
      <c r="F134" s="6">
        <v>-210000</v>
      </c>
      <c r="G134" s="4">
        <f>_xll.PTreeNodeValue(treeCalc_1!$F$2,85)</f>
        <v>-1010000</v>
      </c>
    </row>
    <row r="135" spans="2:7" ht="14.4" customHeight="1" x14ac:dyDescent="0.3">
      <c r="B135" s="9" t="b">
        <f>_xll.PTreeNodeDecision(treeCalc_1!$F$2,3)</f>
        <v>0</v>
      </c>
      <c r="C135" s="10" t="s">
        <v>52</v>
      </c>
    </row>
    <row r="136" spans="2:7" ht="14.4" customHeight="1" x14ac:dyDescent="0.3">
      <c r="B136" s="6">
        <v>1000000</v>
      </c>
      <c r="C136" s="11">
        <f>_xll.PTreeNodeValue(treeCalc_1!$F$2,3)</f>
        <v>-1733040</v>
      </c>
    </row>
    <row r="137" spans="2:7" ht="14.4" customHeight="1" x14ac:dyDescent="0.3">
      <c r="F137" s="12">
        <v>0.35</v>
      </c>
      <c r="G137" s="5">
        <f>_xll.PTreeNodeProbability(treeCalc_1!$F$2,80)</f>
        <v>0</v>
      </c>
    </row>
    <row r="138" spans="2:7" ht="14.4" customHeight="1" x14ac:dyDescent="0.3">
      <c r="F138" s="6">
        <v>-150000</v>
      </c>
      <c r="G138" s="4">
        <f>_xll.PTreeNodeValue(treeCalc_1!$F$2,80)</f>
        <v>-2700000</v>
      </c>
    </row>
    <row r="139" spans="2:7" ht="14.4" customHeight="1" x14ac:dyDescent="0.3">
      <c r="E139" s="12">
        <v>0.6</v>
      </c>
      <c r="F139" s="10" t="s">
        <v>52</v>
      </c>
    </row>
    <row r="140" spans="2:7" ht="14.4" customHeight="1" x14ac:dyDescent="0.3">
      <c r="E140" s="6">
        <v>-250000</v>
      </c>
      <c r="F140" s="11">
        <f>_xll.PTreeNodeValue(treeCalc_1!$F$2,33)</f>
        <v>-2731500</v>
      </c>
    </row>
    <row r="141" spans="2:7" ht="14.4" customHeight="1" x14ac:dyDescent="0.3">
      <c r="F141" s="12">
        <v>0.25</v>
      </c>
      <c r="G141" s="5">
        <f>_xll.PTreeNodeProbability(treeCalc_1!$F$2,81)</f>
        <v>0</v>
      </c>
    </row>
    <row r="142" spans="2:7" ht="14.4" customHeight="1" x14ac:dyDescent="0.3">
      <c r="F142" s="6">
        <v>-180000</v>
      </c>
      <c r="G142" s="4">
        <f>_xll.PTreeNodeValue(treeCalc_1!$F$2,81)</f>
        <v>-2730000</v>
      </c>
    </row>
    <row r="143" spans="2:7" ht="14.4" customHeight="1" x14ac:dyDescent="0.3">
      <c r="F143" s="12">
        <v>0.4</v>
      </c>
      <c r="G143" s="5">
        <f>_xll.PTreeNodeProbability(treeCalc_1!$F$2,82)</f>
        <v>0</v>
      </c>
    </row>
    <row r="144" spans="2:7" ht="14.4" customHeight="1" x14ac:dyDescent="0.3">
      <c r="F144" s="6">
        <v>-210000</v>
      </c>
      <c r="G144" s="4">
        <f>_xll.PTreeNodeValue(treeCalc_1!$F$2,82)</f>
        <v>-2760000</v>
      </c>
    </row>
    <row r="145" spans="3:7" ht="14.4" customHeight="1" x14ac:dyDescent="0.3">
      <c r="D145" s="12">
        <v>0.7</v>
      </c>
      <c r="E145" s="10" t="s">
        <v>52</v>
      </c>
    </row>
    <row r="146" spans="3:7" ht="14.4" customHeight="1" x14ac:dyDescent="0.3">
      <c r="D146" s="6">
        <v>-3000000</v>
      </c>
      <c r="E146" s="11">
        <f>_xll.PTreeNodeValue(treeCalc_1!$F$2,19)</f>
        <v>-2672700</v>
      </c>
    </row>
    <row r="147" spans="3:7" ht="14.4" customHeight="1" x14ac:dyDescent="0.3">
      <c r="F147" s="12">
        <v>0.25</v>
      </c>
      <c r="G147" s="5">
        <f>_xll.PTreeNodeProbability(treeCalc_1!$F$2,77)</f>
        <v>0</v>
      </c>
    </row>
    <row r="148" spans="3:7" ht="14.4" customHeight="1" x14ac:dyDescent="0.3">
      <c r="F148" s="6">
        <v>-150000</v>
      </c>
      <c r="G148" s="4">
        <f>_xll.PTreeNodeValue(treeCalc_1!$F$2,77)</f>
        <v>-2550000</v>
      </c>
    </row>
    <row r="149" spans="3:7" ht="14.4" customHeight="1" x14ac:dyDescent="0.3">
      <c r="E149" s="12">
        <v>0.4</v>
      </c>
      <c r="F149" s="10" t="s">
        <v>52</v>
      </c>
    </row>
    <row r="150" spans="3:7" ht="14.4" customHeight="1" x14ac:dyDescent="0.3">
      <c r="E150" s="6">
        <v>-100000</v>
      </c>
      <c r="F150" s="11">
        <f>_xll.PTreeNodeValue(treeCalc_1!$F$2,34)</f>
        <v>-2584500</v>
      </c>
    </row>
    <row r="151" spans="3:7" ht="14.4" customHeight="1" x14ac:dyDescent="0.3">
      <c r="F151" s="12">
        <v>0.35</v>
      </c>
      <c r="G151" s="5">
        <f>_xll.PTreeNodeProbability(treeCalc_1!$F$2,78)</f>
        <v>0</v>
      </c>
    </row>
    <row r="152" spans="3:7" ht="14.4" customHeight="1" x14ac:dyDescent="0.3">
      <c r="F152" s="6">
        <v>-180000</v>
      </c>
      <c r="G152" s="4">
        <f>_xll.PTreeNodeValue(treeCalc_1!$F$2,78)</f>
        <v>-2580000</v>
      </c>
    </row>
    <row r="153" spans="3:7" ht="14.4" customHeight="1" x14ac:dyDescent="0.3">
      <c r="F153" s="12">
        <v>0.4</v>
      </c>
      <c r="G153" s="5">
        <f>_xll.PTreeNodeProbability(treeCalc_1!$F$2,79)</f>
        <v>0</v>
      </c>
    </row>
    <row r="154" spans="3:7" ht="14.4" customHeight="1" x14ac:dyDescent="0.3">
      <c r="F154" s="6">
        <v>-210000</v>
      </c>
      <c r="G154" s="4">
        <f>_xll.PTreeNodeValue(treeCalc_1!$F$2,79)</f>
        <v>-2610000</v>
      </c>
    </row>
    <row r="155" spans="3:7" ht="14.4" customHeight="1" x14ac:dyDescent="0.3">
      <c r="C155" s="12">
        <v>0.4</v>
      </c>
      <c r="D155" s="10" t="s">
        <v>52</v>
      </c>
    </row>
    <row r="156" spans="3:7" ht="14.4" customHeight="1" x14ac:dyDescent="0.3">
      <c r="C156" s="6">
        <v>-300000</v>
      </c>
      <c r="D156" s="11">
        <f>_xll.PTreeNodeValue(treeCalc_1!$F$2,16)</f>
        <v>-1817699.9999999998</v>
      </c>
    </row>
    <row r="157" spans="3:7" ht="14.4" customHeight="1" x14ac:dyDescent="0.3">
      <c r="F157" s="12">
        <v>0.35</v>
      </c>
      <c r="G157" s="5">
        <f>_xll.PTreeNodeProbability(treeCalc_1!$F$2,74)</f>
        <v>0</v>
      </c>
    </row>
    <row r="158" spans="3:7" ht="14.4" customHeight="1" x14ac:dyDescent="0.3">
      <c r="F158" s="6">
        <v>-150000</v>
      </c>
      <c r="G158" s="4">
        <f>_xll.PTreeNodeValue(treeCalc_1!$F$2,74)</f>
        <v>150000</v>
      </c>
    </row>
    <row r="159" spans="3:7" ht="14.4" customHeight="1" x14ac:dyDescent="0.3">
      <c r="E159" s="12">
        <v>0.6</v>
      </c>
      <c r="F159" s="10" t="s">
        <v>52</v>
      </c>
    </row>
    <row r="160" spans="3:7" ht="14.4" customHeight="1" x14ac:dyDescent="0.3">
      <c r="E160" s="6">
        <v>-250000</v>
      </c>
      <c r="F160" s="11">
        <f>_xll.PTreeNodeValue(treeCalc_1!$F$2,31)</f>
        <v>118500</v>
      </c>
    </row>
    <row r="161" spans="4:7" ht="14.4" customHeight="1" x14ac:dyDescent="0.3">
      <c r="F161" s="12">
        <v>0.25</v>
      </c>
      <c r="G161" s="5">
        <f>_xll.PTreeNodeProbability(treeCalc_1!$F$2,75)</f>
        <v>0</v>
      </c>
    </row>
    <row r="162" spans="4:7" ht="14.4" customHeight="1" x14ac:dyDescent="0.3">
      <c r="F162" s="6">
        <v>-180000</v>
      </c>
      <c r="G162" s="4">
        <f>_xll.PTreeNodeValue(treeCalc_1!$F$2,75)</f>
        <v>120000</v>
      </c>
    </row>
    <row r="163" spans="4:7" ht="14.4" customHeight="1" x14ac:dyDescent="0.3">
      <c r="F163" s="12">
        <v>0.4</v>
      </c>
      <c r="G163" s="5">
        <f>_xll.PTreeNodeProbability(treeCalc_1!$F$2,76)</f>
        <v>0</v>
      </c>
    </row>
    <row r="164" spans="4:7" ht="14.4" customHeight="1" x14ac:dyDescent="0.3">
      <c r="F164" s="6">
        <v>-210000</v>
      </c>
      <c r="G164" s="4">
        <f>_xll.PTreeNodeValue(treeCalc_1!$F$2,76)</f>
        <v>90000</v>
      </c>
    </row>
    <row r="165" spans="4:7" ht="14.4" customHeight="1" x14ac:dyDescent="0.3">
      <c r="D165" s="12">
        <v>0.3</v>
      </c>
      <c r="E165" s="10" t="s">
        <v>52</v>
      </c>
    </row>
    <row r="166" spans="4:7" ht="14.4" customHeight="1" x14ac:dyDescent="0.3">
      <c r="D166" s="6">
        <v>-150000</v>
      </c>
      <c r="E166" s="11">
        <f>_xll.PTreeNodeValue(treeCalc_1!$F$2,20)</f>
        <v>177300</v>
      </c>
    </row>
    <row r="167" spans="4:7" ht="14.4" customHeight="1" x14ac:dyDescent="0.3">
      <c r="F167" s="12">
        <v>0.25</v>
      </c>
      <c r="G167" s="5">
        <f>_xll.PTreeNodeProbability(treeCalc_1!$F$2,71)</f>
        <v>0</v>
      </c>
    </row>
    <row r="168" spans="4:7" ht="14.4" customHeight="1" x14ac:dyDescent="0.3">
      <c r="F168" s="6">
        <v>-150000</v>
      </c>
      <c r="G168" s="4">
        <f>_xll.PTreeNodeValue(treeCalc_1!$F$2,71)</f>
        <v>300000</v>
      </c>
    </row>
    <row r="169" spans="4:7" ht="14.4" customHeight="1" x14ac:dyDescent="0.3">
      <c r="E169" s="12">
        <v>0.4</v>
      </c>
      <c r="F169" s="10" t="s">
        <v>52</v>
      </c>
    </row>
    <row r="170" spans="4:7" ht="14.4" customHeight="1" x14ac:dyDescent="0.3">
      <c r="E170" s="6">
        <v>-100000</v>
      </c>
      <c r="F170" s="11">
        <f>_xll.PTreeNodeValue(treeCalc_1!$F$2,32)</f>
        <v>265500</v>
      </c>
    </row>
    <row r="171" spans="4:7" ht="14.4" customHeight="1" x14ac:dyDescent="0.3">
      <c r="F171" s="12">
        <v>0.35</v>
      </c>
      <c r="G171" s="5">
        <f>_xll.PTreeNodeProbability(treeCalc_1!$F$2,72)</f>
        <v>0</v>
      </c>
    </row>
    <row r="172" spans="4:7" ht="14.4" customHeight="1" x14ac:dyDescent="0.3">
      <c r="F172" s="6">
        <v>-180000</v>
      </c>
      <c r="G172" s="4">
        <f>_xll.PTreeNodeValue(treeCalc_1!$F$2,72)</f>
        <v>270000</v>
      </c>
    </row>
    <row r="173" spans="4:7" ht="14.4" customHeight="1" x14ac:dyDescent="0.3">
      <c r="F173" s="12">
        <v>0.4</v>
      </c>
      <c r="G173" s="5">
        <f>_xll.PTreeNodeProbability(treeCalc_1!$F$2,73)</f>
        <v>0</v>
      </c>
    </row>
    <row r="174" spans="4:7" ht="14.4" customHeight="1" x14ac:dyDescent="0.3">
      <c r="F174" s="6">
        <v>-210000</v>
      </c>
      <c r="G174" s="4">
        <f>_xll.PTreeNodeValue(treeCalc_1!$F$2,73)</f>
        <v>240000</v>
      </c>
    </row>
    <row r="175" spans="4:7" ht="14.4" customHeight="1" x14ac:dyDescent="0.3">
      <c r="F175" s="12">
        <v>0.3</v>
      </c>
      <c r="G175" s="5">
        <f>_xll.PTreeNodeProbability(treeCalc_1!$F$2,68)</f>
        <v>3.5999999999999997E-2</v>
      </c>
    </row>
    <row r="176" spans="4:7" ht="14.4" customHeight="1" x14ac:dyDescent="0.3">
      <c r="F176" s="6">
        <v>-150000</v>
      </c>
      <c r="G176" s="4">
        <f>_xll.PTreeNodeValue(treeCalc_1!$F$2,68)</f>
        <v>12000000</v>
      </c>
    </row>
    <row r="177" spans="4:7" ht="14.4" customHeight="1" x14ac:dyDescent="0.3">
      <c r="E177" s="12">
        <v>0.6</v>
      </c>
      <c r="F177" s="10" t="s">
        <v>52</v>
      </c>
    </row>
    <row r="178" spans="4:7" ht="14.4" customHeight="1" x14ac:dyDescent="0.3">
      <c r="E178" s="6">
        <v>-250000</v>
      </c>
      <c r="F178" s="11">
        <f>_xll.PTreeNodeValue(treeCalc_1!$F$2,29)</f>
        <v>11967000</v>
      </c>
    </row>
    <row r="179" spans="4:7" ht="14.4" customHeight="1" x14ac:dyDescent="0.3">
      <c r="F179" s="12">
        <v>0.3</v>
      </c>
      <c r="G179" s="5">
        <f>_xll.PTreeNodeProbability(treeCalc_1!$F$2,69)</f>
        <v>3.5999999999999997E-2</v>
      </c>
    </row>
    <row r="180" spans="4:7" ht="14.4" customHeight="1" x14ac:dyDescent="0.3">
      <c r="F180" s="6">
        <v>-180000</v>
      </c>
      <c r="G180" s="4">
        <f>_xll.PTreeNodeValue(treeCalc_1!$F$2,69)</f>
        <v>11970000</v>
      </c>
    </row>
    <row r="181" spans="4:7" ht="14.4" customHeight="1" x14ac:dyDescent="0.3">
      <c r="F181" s="12">
        <v>0.4</v>
      </c>
      <c r="G181" s="5">
        <f>_xll.PTreeNodeProbability(treeCalc_1!$F$2,70)</f>
        <v>4.8000000000000001E-2</v>
      </c>
    </row>
    <row r="182" spans="4:7" ht="14.4" customHeight="1" x14ac:dyDescent="0.3">
      <c r="F182" s="6">
        <v>-210000</v>
      </c>
      <c r="G182" s="4">
        <f>_xll.PTreeNodeValue(treeCalc_1!$F$2,70)</f>
        <v>11940000</v>
      </c>
    </row>
    <row r="183" spans="4:7" ht="14.4" customHeight="1" x14ac:dyDescent="0.3">
      <c r="D183" s="12">
        <v>0.4</v>
      </c>
      <c r="E183" s="10" t="s">
        <v>52</v>
      </c>
    </row>
    <row r="184" spans="4:7" ht="14.4" customHeight="1" x14ac:dyDescent="0.3">
      <c r="D184" s="6">
        <v>-2500000</v>
      </c>
      <c r="E184" s="11">
        <f>_xll.PTreeNodeValue(treeCalc_1!$F$2,13)</f>
        <v>12025200</v>
      </c>
    </row>
    <row r="185" spans="4:7" ht="14.4" customHeight="1" x14ac:dyDescent="0.3">
      <c r="F185" s="12">
        <v>0.2</v>
      </c>
      <c r="G185" s="5">
        <f>_xll.PTreeNodeProbability(treeCalc_1!$F$2,65)</f>
        <v>1.6000000000000004E-2</v>
      </c>
    </row>
    <row r="186" spans="4:7" ht="14.4" customHeight="1" x14ac:dyDescent="0.3">
      <c r="F186" s="6">
        <v>-150000</v>
      </c>
      <c r="G186" s="4">
        <f>_xll.PTreeNodeValue(treeCalc_1!$F$2,65)</f>
        <v>12150000</v>
      </c>
    </row>
    <row r="187" spans="4:7" ht="14.4" customHeight="1" x14ac:dyDescent="0.3">
      <c r="E187" s="12">
        <v>0.4</v>
      </c>
      <c r="F187" s="10" t="s">
        <v>52</v>
      </c>
    </row>
    <row r="188" spans="4:7" ht="14.4" customHeight="1" x14ac:dyDescent="0.3">
      <c r="E188" s="6">
        <v>-100000</v>
      </c>
      <c r="F188" s="11">
        <f>_xll.PTreeNodeValue(treeCalc_1!$F$2,30)</f>
        <v>12112500</v>
      </c>
    </row>
    <row r="189" spans="4:7" ht="14.4" customHeight="1" x14ac:dyDescent="0.3">
      <c r="F189" s="12">
        <v>0.35</v>
      </c>
      <c r="G189" s="5">
        <f>_xll.PTreeNodeProbability(treeCalc_1!$F$2,66)</f>
        <v>2.8000000000000004E-2</v>
      </c>
    </row>
    <row r="190" spans="4:7" ht="14.4" customHeight="1" x14ac:dyDescent="0.3">
      <c r="F190" s="6">
        <v>-180000</v>
      </c>
      <c r="G190" s="4">
        <f>_xll.PTreeNodeValue(treeCalc_1!$F$2,66)</f>
        <v>12120000</v>
      </c>
    </row>
    <row r="191" spans="4:7" ht="14.4" customHeight="1" x14ac:dyDescent="0.3">
      <c r="F191" s="12">
        <v>0.45</v>
      </c>
      <c r="G191" s="5">
        <f>_xll.PTreeNodeProbability(treeCalc_1!$F$2,67)</f>
        <v>3.6000000000000011E-2</v>
      </c>
    </row>
    <row r="192" spans="4:7" ht="14.4" customHeight="1" x14ac:dyDescent="0.3">
      <c r="F192" s="6">
        <v>-210000</v>
      </c>
      <c r="G192" s="4">
        <f>_xll.PTreeNodeValue(treeCalc_1!$F$2,67)</f>
        <v>12090000</v>
      </c>
    </row>
    <row r="193" spans="3:7" ht="14.4" customHeight="1" x14ac:dyDescent="0.3">
      <c r="C193" s="12">
        <v>0.5</v>
      </c>
      <c r="D193" s="10" t="s">
        <v>52</v>
      </c>
    </row>
    <row r="194" spans="3:7" ht="14.4" customHeight="1" x14ac:dyDescent="0.3">
      <c r="C194" s="6">
        <v>-100000</v>
      </c>
      <c r="D194" s="11">
        <f>_xll.PTreeNodeValue(treeCalc_1!$F$2,5)</f>
        <v>13375200</v>
      </c>
    </row>
    <row r="195" spans="3:7" ht="14.4" customHeight="1" x14ac:dyDescent="0.3">
      <c r="F195" s="12">
        <v>0.3</v>
      </c>
      <c r="G195" s="5">
        <f>_xll.PTreeNodeProbability(treeCalc_1!$F$2,62)</f>
        <v>5.3999999999999999E-2</v>
      </c>
    </row>
    <row r="196" spans="3:7" ht="14.4" customHeight="1" x14ac:dyDescent="0.3">
      <c r="F196" s="6">
        <v>-150000</v>
      </c>
      <c r="G196" s="4">
        <f>_xll.PTreeNodeValue(treeCalc_1!$F$2,62)</f>
        <v>14250000</v>
      </c>
    </row>
    <row r="197" spans="3:7" ht="14.4" customHeight="1" x14ac:dyDescent="0.3">
      <c r="E197" s="12">
        <v>0.6</v>
      </c>
      <c r="F197" s="10" t="s">
        <v>52</v>
      </c>
    </row>
    <row r="198" spans="3:7" ht="14.4" customHeight="1" x14ac:dyDescent="0.3">
      <c r="E198" s="6">
        <v>-250000</v>
      </c>
      <c r="F198" s="11">
        <f>_xll.PTreeNodeValue(treeCalc_1!$F$2,27)</f>
        <v>14217000</v>
      </c>
    </row>
    <row r="199" spans="3:7" ht="14.4" customHeight="1" x14ac:dyDescent="0.3">
      <c r="F199" s="12">
        <v>0.3</v>
      </c>
      <c r="G199" s="5">
        <f>_xll.PTreeNodeProbability(treeCalc_1!$F$2,63)</f>
        <v>5.3999999999999999E-2</v>
      </c>
    </row>
    <row r="200" spans="3:7" ht="14.4" customHeight="1" x14ac:dyDescent="0.3">
      <c r="F200" s="6">
        <v>-180000</v>
      </c>
      <c r="G200" s="4">
        <f>_xll.PTreeNodeValue(treeCalc_1!$F$2,63)</f>
        <v>14220000</v>
      </c>
    </row>
    <row r="201" spans="3:7" ht="14.4" customHeight="1" x14ac:dyDescent="0.3">
      <c r="F201" s="12">
        <v>0.4</v>
      </c>
      <c r="G201" s="5">
        <f>_xll.PTreeNodeProbability(treeCalc_1!$F$2,64)</f>
        <v>7.1999999999999995E-2</v>
      </c>
    </row>
    <row r="202" spans="3:7" ht="14.4" customHeight="1" x14ac:dyDescent="0.3">
      <c r="F202" s="6">
        <v>-210000</v>
      </c>
      <c r="G202" s="4">
        <f>_xll.PTreeNodeValue(treeCalc_1!$F$2,64)</f>
        <v>14190000</v>
      </c>
    </row>
    <row r="203" spans="3:7" ht="14.4" customHeight="1" x14ac:dyDescent="0.3">
      <c r="D203" s="12">
        <v>0.6</v>
      </c>
      <c r="E203" s="10" t="s">
        <v>52</v>
      </c>
    </row>
    <row r="204" spans="3:7" ht="14.4" customHeight="1" x14ac:dyDescent="0.3">
      <c r="D204" s="6">
        <v>-250000</v>
      </c>
      <c r="E204" s="11">
        <f>_xll.PTreeNodeValue(treeCalc_1!$F$2,14)</f>
        <v>14275200</v>
      </c>
    </row>
    <row r="205" spans="3:7" ht="14.4" customHeight="1" x14ac:dyDescent="0.3">
      <c r="F205" s="12">
        <v>0.2</v>
      </c>
      <c r="G205" s="5">
        <f>_xll.PTreeNodeProbability(treeCalc_1!$F$2,59)</f>
        <v>2.4E-2</v>
      </c>
    </row>
    <row r="206" spans="3:7" ht="14.4" customHeight="1" x14ac:dyDescent="0.3">
      <c r="F206" s="6">
        <v>-150000</v>
      </c>
      <c r="G206" s="4">
        <f>_xll.PTreeNodeValue(treeCalc_1!$F$2,59)</f>
        <v>14400000</v>
      </c>
    </row>
    <row r="207" spans="3:7" ht="14.4" customHeight="1" x14ac:dyDescent="0.3">
      <c r="E207" s="12">
        <v>0.4</v>
      </c>
      <c r="F207" s="10" t="s">
        <v>52</v>
      </c>
    </row>
    <row r="208" spans="3:7" ht="14.4" customHeight="1" x14ac:dyDescent="0.3">
      <c r="E208" s="6">
        <v>-100000</v>
      </c>
      <c r="F208" s="11">
        <f>_xll.PTreeNodeValue(treeCalc_1!$F$2,28)</f>
        <v>14362500</v>
      </c>
    </row>
    <row r="209" spans="2:7" ht="14.4" customHeight="1" x14ac:dyDescent="0.3">
      <c r="F209" s="12">
        <v>0.35</v>
      </c>
      <c r="G209" s="5">
        <f>_xll.PTreeNodeProbability(treeCalc_1!$F$2,60)</f>
        <v>4.1999999999999996E-2</v>
      </c>
    </row>
    <row r="210" spans="2:7" ht="14.4" customHeight="1" x14ac:dyDescent="0.3">
      <c r="F210" s="6">
        <v>-180000</v>
      </c>
      <c r="G210" s="4">
        <f>_xll.PTreeNodeValue(treeCalc_1!$F$2,60)</f>
        <v>14370000</v>
      </c>
    </row>
    <row r="211" spans="2:7" ht="14.4" customHeight="1" x14ac:dyDescent="0.3">
      <c r="F211" s="12">
        <v>0.45</v>
      </c>
      <c r="G211" s="5">
        <f>_xll.PTreeNodeProbability(treeCalc_1!$F$2,61)</f>
        <v>5.3999999999999999E-2</v>
      </c>
    </row>
    <row r="212" spans="2:7" ht="14.4" customHeight="1" x14ac:dyDescent="0.3">
      <c r="F212" s="6">
        <v>-210000</v>
      </c>
      <c r="G212" s="4">
        <f>_xll.PTreeNodeValue(treeCalc_1!$F$2,61)</f>
        <v>14340000</v>
      </c>
    </row>
    <row r="213" spans="2:7" ht="14.4" customHeight="1" x14ac:dyDescent="0.3">
      <c r="B213" s="9" t="b">
        <f>_xll.PTreeNodeDecision(treeCalc_1!$F$2,4)</f>
        <v>1</v>
      </c>
      <c r="C213" s="10" t="s">
        <v>52</v>
      </c>
    </row>
    <row r="214" spans="2:7" ht="14.4" customHeight="1" x14ac:dyDescent="0.3">
      <c r="B214" s="6">
        <v>15000000</v>
      </c>
      <c r="C214" s="11">
        <f>_xll.PTreeNodeValue(treeCalc_1!$F$2,4)</f>
        <v>12406100</v>
      </c>
    </row>
    <row r="215" spans="2:7" ht="14.4" customHeight="1" x14ac:dyDescent="0.3">
      <c r="F215" s="12">
        <v>0.15</v>
      </c>
      <c r="G215" s="5">
        <f>_xll.PTreeNodeProbability(treeCalc_1!$F$2,56)</f>
        <v>4.0500000000000001E-2</v>
      </c>
    </row>
    <row r="216" spans="2:7" ht="14.4" customHeight="1" x14ac:dyDescent="0.3">
      <c r="F216" s="6">
        <v>-150000</v>
      </c>
      <c r="G216" s="4">
        <f>_xll.PTreeNodeValue(treeCalc_1!$F$2,56)</f>
        <v>11050000</v>
      </c>
    </row>
    <row r="217" spans="2:7" ht="14.4" customHeight="1" x14ac:dyDescent="0.3">
      <c r="E217" s="12">
        <v>0.6</v>
      </c>
      <c r="F217" s="10" t="s">
        <v>52</v>
      </c>
    </row>
    <row r="218" spans="2:7" ht="14.4" customHeight="1" x14ac:dyDescent="0.3">
      <c r="E218" s="6">
        <v>-250000</v>
      </c>
      <c r="F218" s="11">
        <f>_xll.PTreeNodeValue(treeCalc_1!$F$2,11)</f>
        <v>11008000</v>
      </c>
    </row>
    <row r="219" spans="2:7" ht="14.4" customHeight="1" x14ac:dyDescent="0.3">
      <c r="F219" s="12">
        <v>0.3</v>
      </c>
      <c r="G219" s="5">
        <f>_xll.PTreeNodeProbability(treeCalc_1!$F$2,57)</f>
        <v>8.1000000000000003E-2</v>
      </c>
    </row>
    <row r="220" spans="2:7" ht="14.4" customHeight="1" x14ac:dyDescent="0.3">
      <c r="F220" s="6">
        <v>-180000</v>
      </c>
      <c r="G220" s="4">
        <f>_xll.PTreeNodeValue(treeCalc_1!$F$2,57)</f>
        <v>11020000</v>
      </c>
    </row>
    <row r="221" spans="2:7" ht="14.4" customHeight="1" x14ac:dyDescent="0.3">
      <c r="F221" s="12">
        <v>0.55000000000000004</v>
      </c>
      <c r="G221" s="5">
        <f>_xll.PTreeNodeProbability(treeCalc_1!$F$2,58)</f>
        <v>0.14850000000000002</v>
      </c>
    </row>
    <row r="222" spans="2:7" ht="14.4" customHeight="1" x14ac:dyDescent="0.3">
      <c r="F222" s="6">
        <v>-210000</v>
      </c>
      <c r="G222" s="4">
        <f>_xll.PTreeNodeValue(treeCalc_1!$F$2,58)</f>
        <v>10990000</v>
      </c>
    </row>
    <row r="223" spans="2:7" ht="14.4" customHeight="1" x14ac:dyDescent="0.3">
      <c r="D223" s="12">
        <v>0.9</v>
      </c>
      <c r="E223" s="10" t="s">
        <v>52</v>
      </c>
    </row>
    <row r="224" spans="2:7" ht="14.4" customHeight="1" x14ac:dyDescent="0.3">
      <c r="D224" s="6">
        <v>-3500000</v>
      </c>
      <c r="E224" s="11">
        <f>_xll.PTreeNodeValue(treeCalc_1!$F$2,7)</f>
        <v>11144800</v>
      </c>
    </row>
    <row r="225" spans="3:7" ht="14.4" customHeight="1" x14ac:dyDescent="0.3">
      <c r="F225" s="12">
        <v>0.1</v>
      </c>
      <c r="G225" s="5">
        <f>_xll.PTreeNodeProbability(treeCalc_1!$F$2,53)</f>
        <v>1.8000000000000002E-2</v>
      </c>
    </row>
    <row r="226" spans="3:7" ht="14.4" customHeight="1" x14ac:dyDescent="0.3">
      <c r="F226" s="6">
        <v>0</v>
      </c>
      <c r="G226" s="4">
        <f>_xll.PTreeNodeValue(treeCalc_1!$F$2,53)</f>
        <v>11350000</v>
      </c>
    </row>
    <row r="227" spans="3:7" ht="14.4" customHeight="1" x14ac:dyDescent="0.3">
      <c r="E227" s="12">
        <v>0.4</v>
      </c>
      <c r="F227" s="10" t="s">
        <v>52</v>
      </c>
    </row>
    <row r="228" spans="3:7" ht="14.4" customHeight="1" x14ac:dyDescent="0.3">
      <c r="E228" s="6">
        <v>-100000</v>
      </c>
      <c r="F228" s="11">
        <f>_xll.PTreeNodeValue(treeCalc_1!$F$2,12)</f>
        <v>11350000</v>
      </c>
    </row>
    <row r="229" spans="3:7" ht="14.4" customHeight="1" x14ac:dyDescent="0.3">
      <c r="F229" s="12">
        <v>0.3</v>
      </c>
      <c r="G229" s="5">
        <f>_xll.PTreeNodeProbability(treeCalc_1!$F$2,54)</f>
        <v>5.4000000000000006E-2</v>
      </c>
    </row>
    <row r="230" spans="3:7" ht="14.4" customHeight="1" x14ac:dyDescent="0.3">
      <c r="F230" s="6">
        <v>0</v>
      </c>
      <c r="G230" s="4">
        <f>_xll.PTreeNodeValue(treeCalc_1!$F$2,54)</f>
        <v>11350000</v>
      </c>
    </row>
    <row r="231" spans="3:7" ht="14.4" customHeight="1" x14ac:dyDescent="0.3">
      <c r="F231" s="12">
        <v>0.6</v>
      </c>
      <c r="G231" s="5">
        <f>_xll.PTreeNodeProbability(treeCalc_1!$F$2,55)</f>
        <v>0.10800000000000001</v>
      </c>
    </row>
    <row r="232" spans="3:7" ht="14.4" customHeight="1" x14ac:dyDescent="0.3">
      <c r="F232" s="6">
        <v>0</v>
      </c>
      <c r="G232" s="4">
        <f>_xll.PTreeNodeValue(treeCalc_1!$F$2,55)</f>
        <v>11350000</v>
      </c>
    </row>
    <row r="233" spans="3:7" ht="14.4" customHeight="1" x14ac:dyDescent="0.3">
      <c r="C233" s="12">
        <v>0.5</v>
      </c>
      <c r="D233" s="10" t="s">
        <v>52</v>
      </c>
    </row>
    <row r="234" spans="3:7" ht="14.4" customHeight="1" x14ac:dyDescent="0.3">
      <c r="C234" s="6">
        <v>-50000</v>
      </c>
      <c r="D234" s="11">
        <f>_xll.PTreeNodeValue(treeCalc_1!$F$2,6)</f>
        <v>11437000</v>
      </c>
    </row>
    <row r="235" spans="3:7" ht="14.4" customHeight="1" x14ac:dyDescent="0.3">
      <c r="F235" s="12">
        <v>0.15</v>
      </c>
      <c r="G235" s="5">
        <f>_xll.PTreeNodeProbability(treeCalc_1!$F$2,50)</f>
        <v>4.4999999999999997E-3</v>
      </c>
    </row>
    <row r="236" spans="3:7" ht="14.4" customHeight="1" x14ac:dyDescent="0.3">
      <c r="F236" s="6">
        <v>-150000</v>
      </c>
      <c r="G236" s="4">
        <f>_xll.PTreeNodeValue(treeCalc_1!$F$2,50)</f>
        <v>14050000</v>
      </c>
    </row>
    <row r="237" spans="3:7" ht="14.4" customHeight="1" x14ac:dyDescent="0.3">
      <c r="E237" s="13">
        <v>0.6</v>
      </c>
      <c r="F237" s="10" t="s">
        <v>52</v>
      </c>
    </row>
    <row r="238" spans="3:7" ht="14.4" customHeight="1" x14ac:dyDescent="0.3">
      <c r="E238" s="6">
        <v>-250000</v>
      </c>
      <c r="F238" s="11">
        <f>_xll.PTreeNodeValue(treeCalc_1!$F$2,9)</f>
        <v>14008000</v>
      </c>
    </row>
    <row r="239" spans="3:7" ht="14.4" customHeight="1" x14ac:dyDescent="0.3">
      <c r="F239" s="12">
        <v>0.3</v>
      </c>
      <c r="G239" s="5">
        <f>_xll.PTreeNodeProbability(treeCalc_1!$F$2,51)</f>
        <v>8.9999999999999993E-3</v>
      </c>
    </row>
    <row r="240" spans="3:7" ht="14.4" customHeight="1" x14ac:dyDescent="0.3">
      <c r="F240" s="6">
        <v>-180000</v>
      </c>
      <c r="G240" s="4">
        <f>_xll.PTreeNodeValue(treeCalc_1!$F$2,51)</f>
        <v>14020000</v>
      </c>
    </row>
    <row r="241" spans="4:7" ht="14.4" customHeight="1" x14ac:dyDescent="0.3">
      <c r="F241" s="12">
        <v>0.55000000000000004</v>
      </c>
      <c r="G241" s="5">
        <f>_xll.PTreeNodeProbability(treeCalc_1!$F$2,52)</f>
        <v>1.6500000000000001E-2</v>
      </c>
    </row>
    <row r="242" spans="4:7" ht="14.4" customHeight="1" x14ac:dyDescent="0.3">
      <c r="F242" s="6">
        <v>-210000</v>
      </c>
      <c r="G242" s="4">
        <f>_xll.PTreeNodeValue(treeCalc_1!$F$2,52)</f>
        <v>13990000</v>
      </c>
    </row>
    <row r="243" spans="4:7" ht="14.4" customHeight="1" x14ac:dyDescent="0.3">
      <c r="D243" s="12">
        <v>0.1</v>
      </c>
      <c r="E243" s="10" t="s">
        <v>52</v>
      </c>
    </row>
    <row r="244" spans="4:7" ht="14.4" customHeight="1" x14ac:dyDescent="0.3">
      <c r="D244" s="6">
        <v>-500000</v>
      </c>
      <c r="E244" s="11">
        <f>_xll.PTreeNodeValue(treeCalc_1!$F$2,8)</f>
        <v>14066800</v>
      </c>
    </row>
    <row r="245" spans="4:7" ht="14.4" customHeight="1" x14ac:dyDescent="0.3">
      <c r="F245" s="12">
        <v>0.1</v>
      </c>
      <c r="G245" s="5">
        <f>_xll.PTreeNodeProbability(treeCalc_1!$F$2,47)</f>
        <v>2.0000000000000005E-3</v>
      </c>
    </row>
    <row r="246" spans="4:7" ht="14.4" customHeight="1" x14ac:dyDescent="0.3">
      <c r="F246" s="6">
        <v>-150000</v>
      </c>
      <c r="G246" s="4">
        <f>_xll.PTreeNodeValue(treeCalc_1!$F$2,47)</f>
        <v>14200000</v>
      </c>
    </row>
    <row r="247" spans="4:7" ht="14.4" customHeight="1" x14ac:dyDescent="0.3">
      <c r="E247" s="13">
        <v>0.4</v>
      </c>
      <c r="F247" s="10" t="s">
        <v>52</v>
      </c>
    </row>
    <row r="248" spans="4:7" ht="14.4" customHeight="1" x14ac:dyDescent="0.3">
      <c r="E248" s="6">
        <v>-100000</v>
      </c>
      <c r="F248" s="11">
        <f>_xll.PTreeNodeValue(treeCalc_1!$F$2,10)</f>
        <v>14155000</v>
      </c>
    </row>
    <row r="249" spans="4:7" ht="14.4" customHeight="1" x14ac:dyDescent="0.3">
      <c r="F249" s="12">
        <v>0.3</v>
      </c>
      <c r="G249" s="5">
        <f>_xll.PTreeNodeProbability(treeCalc_1!$F$2,48)</f>
        <v>6.000000000000001E-3</v>
      </c>
    </row>
    <row r="250" spans="4:7" ht="14.4" customHeight="1" x14ac:dyDescent="0.3">
      <c r="F250" s="6">
        <v>-180000</v>
      </c>
      <c r="G250" s="4">
        <f>_xll.PTreeNodeValue(treeCalc_1!$F$2,48)</f>
        <v>14170000</v>
      </c>
    </row>
    <row r="251" spans="4:7" ht="14.4" customHeight="1" x14ac:dyDescent="0.3">
      <c r="F251" s="12">
        <v>0.6</v>
      </c>
      <c r="G251" s="5">
        <f>_xll.PTreeNodeProbability(treeCalc_1!$F$2,49)</f>
        <v>1.2000000000000002E-2</v>
      </c>
    </row>
    <row r="252" spans="4:7" ht="14.4" customHeight="1" x14ac:dyDescent="0.3">
      <c r="F252" s="6">
        <v>-210000</v>
      </c>
      <c r="G252" s="4">
        <f>_xll.PTreeNodeValue(treeCalc_1!$F$2,49)</f>
        <v>14140000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34E3-FDF8-4B7F-818B-C04BC8B202F0}">
  <dimension ref="A1:P128"/>
  <sheetViews>
    <sheetView workbookViewId="0"/>
  </sheetViews>
  <sheetFormatPr defaultColWidth="15.77734375" defaultRowHeight="14.4" x14ac:dyDescent="0.3"/>
  <cols>
    <col min="1" max="16384" width="15.77734375" style="2"/>
  </cols>
  <sheetData>
    <row r="1" spans="1:16" x14ac:dyDescent="0.3">
      <c r="A1" s="2" t="s">
        <v>1</v>
      </c>
      <c r="B1" s="1" t="s">
        <v>46</v>
      </c>
      <c r="E1" s="2" t="s">
        <v>9</v>
      </c>
      <c r="F1" s="2">
        <v>3</v>
      </c>
      <c r="H1" s="2" t="s">
        <v>16</v>
      </c>
      <c r="I1" s="1" t="s">
        <v>42</v>
      </c>
      <c r="K1" s="2" t="s">
        <v>21</v>
      </c>
      <c r="L1" s="2">
        <v>100</v>
      </c>
    </row>
    <row r="2" spans="1:16" x14ac:dyDescent="0.3">
      <c r="A2" s="2" t="s">
        <v>2</v>
      </c>
      <c r="B2" s="2" t="e">
        <f>Sheet1!#REF!</f>
        <v>#REF!</v>
      </c>
      <c r="E2" s="2" t="s">
        <v>11</v>
      </c>
      <c r="F2" s="2">
        <f>_xll.PTreeEvaluate5(B3,$L$11:$L$128,$J$11:$J$128,$K$11:$K$128,$N$11:$N$128,$G$11:$G$128,,L1)</f>
        <v>51457</v>
      </c>
    </row>
    <row r="3" spans="1:16" x14ac:dyDescent="0.3">
      <c r="A3" s="2" t="s">
        <v>3</v>
      </c>
      <c r="B3" s="2" t="s">
        <v>45</v>
      </c>
      <c r="E3" s="2" t="s">
        <v>12</v>
      </c>
      <c r="F3" s="1" t="s">
        <v>38</v>
      </c>
      <c r="H3" s="2" t="s">
        <v>17</v>
      </c>
      <c r="I3" s="3" t="s">
        <v>40</v>
      </c>
    </row>
    <row r="4" spans="1:16" x14ac:dyDescent="0.3">
      <c r="A4" s="2" t="s">
        <v>4</v>
      </c>
      <c r="B4" s="2" t="s">
        <v>37</v>
      </c>
      <c r="E4" s="2" t="s">
        <v>13</v>
      </c>
      <c r="F4" s="1" t="s">
        <v>39</v>
      </c>
      <c r="H4" s="2" t="s">
        <v>18</v>
      </c>
      <c r="I4" s="1" t="s">
        <v>41</v>
      </c>
    </row>
    <row r="5" spans="1:16" x14ac:dyDescent="0.3">
      <c r="A5" s="2" t="s">
        <v>5</v>
      </c>
      <c r="B5" s="2">
        <v>0</v>
      </c>
      <c r="E5" s="2" t="s">
        <v>14</v>
      </c>
      <c r="F5" s="1" t="s">
        <v>39</v>
      </c>
      <c r="H5" s="2" t="s">
        <v>19</v>
      </c>
      <c r="I5" s="3" t="s">
        <v>40</v>
      </c>
    </row>
    <row r="6" spans="1:16" x14ac:dyDescent="0.3">
      <c r="A6" s="2" t="s">
        <v>6</v>
      </c>
      <c r="E6" s="2" t="s">
        <v>15</v>
      </c>
      <c r="F6" s="1" t="s">
        <v>38</v>
      </c>
      <c r="H6" s="2" t="s">
        <v>20</v>
      </c>
      <c r="I6" s="1" t="s">
        <v>41</v>
      </c>
    </row>
    <row r="7" spans="1:16" x14ac:dyDescent="0.3">
      <c r="A7" s="2" t="s">
        <v>7</v>
      </c>
      <c r="E7" s="2" t="s">
        <v>10</v>
      </c>
      <c r="F7" s="1" t="s">
        <v>0</v>
      </c>
    </row>
    <row r="8" spans="1:16" x14ac:dyDescent="0.3">
      <c r="A8" s="2" t="s">
        <v>8</v>
      </c>
      <c r="B8" s="2">
        <v>118</v>
      </c>
    </row>
    <row r="10" spans="1:16" x14ac:dyDescent="0.3">
      <c r="A10" s="2" t="s">
        <v>22</v>
      </c>
      <c r="B10" s="2" t="s">
        <v>23</v>
      </c>
      <c r="C10" s="2" t="s">
        <v>24</v>
      </c>
      <c r="D10" s="2" t="s">
        <v>25</v>
      </c>
      <c r="E10" s="2" t="s">
        <v>26</v>
      </c>
      <c r="F10" s="2" t="s">
        <v>27</v>
      </c>
      <c r="G10" s="2" t="s">
        <v>28</v>
      </c>
      <c r="H10" s="2" t="s">
        <v>29</v>
      </c>
      <c r="I10" s="2" t="s">
        <v>30</v>
      </c>
      <c r="J10" s="2" t="s">
        <v>31</v>
      </c>
      <c r="K10" s="2" t="s">
        <v>32</v>
      </c>
      <c r="L10" s="2" t="s">
        <v>3</v>
      </c>
      <c r="M10" s="2" t="s">
        <v>33</v>
      </c>
      <c r="N10" s="2" t="s">
        <v>34</v>
      </c>
      <c r="O10" s="2" t="s">
        <v>35</v>
      </c>
      <c r="P10" s="2" t="s">
        <v>36</v>
      </c>
    </row>
    <row r="11" spans="1:16" x14ac:dyDescent="0.3">
      <c r="A11" s="2">
        <f>Sheet1!$B$96</f>
        <v>12406100</v>
      </c>
      <c r="B11" s="2" t="str">
        <f>B1</f>
        <v>Steel Manufacturing</v>
      </c>
      <c r="C11" s="2">
        <v>0</v>
      </c>
      <c r="I11" s="2" t="s">
        <v>43</v>
      </c>
      <c r="J11" s="2">
        <f>Sheet1!$A$96</f>
        <v>0</v>
      </c>
      <c r="K11" s="2">
        <f>Sheet1!$A$95</f>
        <v>0</v>
      </c>
      <c r="L11" s="2" t="s">
        <v>48</v>
      </c>
      <c r="M11" s="1" t="s">
        <v>44</v>
      </c>
      <c r="O11" s="2" t="str">
        <f>Sheet1!$B$95</f>
        <v>Decision</v>
      </c>
      <c r="P11" s="2" t="b">
        <v>0</v>
      </c>
    </row>
    <row r="12" spans="1:16" x14ac:dyDescent="0.3">
      <c r="A12" s="2">
        <f>Sheet1!$C$56</f>
        <v>5188220</v>
      </c>
      <c r="B12" s="1" t="s">
        <v>49</v>
      </c>
      <c r="C12" s="2">
        <v>0</v>
      </c>
      <c r="I12" s="2" t="s">
        <v>43</v>
      </c>
      <c r="J12" s="2">
        <f>Sheet1!$B$56</f>
        <v>8000000</v>
      </c>
      <c r="L12" s="2" t="s">
        <v>65</v>
      </c>
      <c r="M12" s="1" t="s">
        <v>44</v>
      </c>
      <c r="O12" s="2" t="str">
        <f>Sheet1!$C$55</f>
        <v>Chance</v>
      </c>
      <c r="P12" s="2" t="b">
        <v>0</v>
      </c>
    </row>
    <row r="13" spans="1:16" x14ac:dyDescent="0.3">
      <c r="A13" s="2">
        <f>Sheet1!$C$136</f>
        <v>-1733040</v>
      </c>
      <c r="B13" s="1" t="s">
        <v>50</v>
      </c>
      <c r="C13" s="2">
        <v>0</v>
      </c>
      <c r="I13" s="2" t="s">
        <v>43</v>
      </c>
      <c r="J13" s="2">
        <f>Sheet1!$B$136</f>
        <v>1000000</v>
      </c>
      <c r="L13" s="2" t="s">
        <v>64</v>
      </c>
      <c r="M13" s="1" t="s">
        <v>44</v>
      </c>
      <c r="O13" s="2" t="str">
        <f>Sheet1!$C$135</f>
        <v>Chance</v>
      </c>
      <c r="P13" s="2" t="b">
        <v>0</v>
      </c>
    </row>
    <row r="14" spans="1:16" x14ac:dyDescent="0.3">
      <c r="A14" s="2">
        <f>Sheet1!$C$214</f>
        <v>12406100</v>
      </c>
      <c r="B14" s="1" t="s">
        <v>51</v>
      </c>
      <c r="C14" s="2">
        <v>0</v>
      </c>
      <c r="I14" s="2" t="s">
        <v>43</v>
      </c>
      <c r="J14" s="2">
        <f>Sheet1!$B$214</f>
        <v>15000000</v>
      </c>
      <c r="L14" s="2" t="s">
        <v>53</v>
      </c>
      <c r="M14" s="1" t="s">
        <v>44</v>
      </c>
      <c r="O14" s="2" t="str">
        <f>Sheet1!$C$213</f>
        <v>Chance</v>
      </c>
      <c r="P14" s="2" t="b">
        <v>0</v>
      </c>
    </row>
    <row r="15" spans="1:16" x14ac:dyDescent="0.3">
      <c r="A15" s="2">
        <f>Sheet1!$D$194</f>
        <v>13375200</v>
      </c>
      <c r="B15" s="1" t="s">
        <v>54</v>
      </c>
      <c r="C15" s="2">
        <v>0</v>
      </c>
      <c r="I15" s="2" t="s">
        <v>43</v>
      </c>
      <c r="J15" s="2">
        <f>Sheet1!$C$194</f>
        <v>-100000</v>
      </c>
      <c r="K15" s="2">
        <f>Sheet1!$C$193</f>
        <v>0.5</v>
      </c>
      <c r="L15" s="2" t="s">
        <v>63</v>
      </c>
      <c r="M15" s="1" t="s">
        <v>44</v>
      </c>
      <c r="O15" s="2" t="str">
        <f>Sheet1!$D$193</f>
        <v>Chance</v>
      </c>
      <c r="P15" s="2" t="b">
        <v>0</v>
      </c>
    </row>
    <row r="16" spans="1:16" x14ac:dyDescent="0.3">
      <c r="A16" s="2">
        <f>Sheet1!$D$234</f>
        <v>11437000</v>
      </c>
      <c r="B16" s="1" t="s">
        <v>55</v>
      </c>
      <c r="C16" s="2">
        <v>0</v>
      </c>
      <c r="I16" s="2" t="s">
        <v>43</v>
      </c>
      <c r="J16" s="2">
        <f>Sheet1!$C$234</f>
        <v>-50000</v>
      </c>
      <c r="K16" s="2">
        <f>Sheet1!$C$233</f>
        <v>0.5</v>
      </c>
      <c r="L16" s="2" t="s">
        <v>56</v>
      </c>
      <c r="M16" s="1" t="s">
        <v>44</v>
      </c>
      <c r="O16" s="2" t="str">
        <f>Sheet1!$D$233</f>
        <v>Chance</v>
      </c>
      <c r="P16" s="2" t="b">
        <v>0</v>
      </c>
    </row>
    <row r="17" spans="1:16" x14ac:dyDescent="0.3">
      <c r="A17" s="2">
        <f>Sheet1!$E$224</f>
        <v>11144800</v>
      </c>
      <c r="B17" s="1" t="s">
        <v>57</v>
      </c>
      <c r="C17" s="2">
        <v>0</v>
      </c>
      <c r="I17" s="2" t="s">
        <v>43</v>
      </c>
      <c r="J17" s="2">
        <f>Sheet1!$D$224</f>
        <v>-3500000</v>
      </c>
      <c r="K17" s="2">
        <f>Sheet1!$D$223</f>
        <v>0.9</v>
      </c>
      <c r="L17" s="2" t="s">
        <v>62</v>
      </c>
      <c r="M17" s="1" t="s">
        <v>44</v>
      </c>
      <c r="O17" s="2" t="str">
        <f>Sheet1!$E$223</f>
        <v>Chance</v>
      </c>
      <c r="P17" s="2" t="b">
        <v>0</v>
      </c>
    </row>
    <row r="18" spans="1:16" x14ac:dyDescent="0.3">
      <c r="A18" s="2">
        <f>Sheet1!$E$244</f>
        <v>14066800</v>
      </c>
      <c r="B18" s="1" t="s">
        <v>58</v>
      </c>
      <c r="C18" s="2">
        <v>0</v>
      </c>
      <c r="I18" s="2" t="s">
        <v>43</v>
      </c>
      <c r="J18" s="2">
        <f>Sheet1!$D$244</f>
        <v>-500000</v>
      </c>
      <c r="K18" s="2">
        <f>Sheet1!$D$243</f>
        <v>0.1</v>
      </c>
      <c r="L18" s="2" t="s">
        <v>61</v>
      </c>
      <c r="M18" s="1" t="s">
        <v>44</v>
      </c>
      <c r="O18" s="2" t="str">
        <f>Sheet1!$E$243</f>
        <v>Chance</v>
      </c>
      <c r="P18" s="2" t="b">
        <v>0</v>
      </c>
    </row>
    <row r="19" spans="1:16" x14ac:dyDescent="0.3">
      <c r="A19" s="2">
        <f>Sheet1!$F$238</f>
        <v>14008000</v>
      </c>
      <c r="B19" s="1" t="s">
        <v>59</v>
      </c>
      <c r="C19" s="2">
        <v>0</v>
      </c>
      <c r="I19" s="2" t="s">
        <v>43</v>
      </c>
      <c r="J19" s="2">
        <f>Sheet1!$E$238</f>
        <v>-250000</v>
      </c>
      <c r="K19" s="2">
        <f>Sheet1!$E$237</f>
        <v>0.6</v>
      </c>
      <c r="L19" s="2" t="s">
        <v>86</v>
      </c>
      <c r="M19" s="1" t="s">
        <v>44</v>
      </c>
      <c r="O19" s="2" t="str">
        <f>Sheet1!$F$237</f>
        <v>Chance</v>
      </c>
      <c r="P19" s="2" t="b">
        <v>0</v>
      </c>
    </row>
    <row r="20" spans="1:16" x14ac:dyDescent="0.3">
      <c r="A20" s="2">
        <f>Sheet1!$F$248</f>
        <v>14155000</v>
      </c>
      <c r="B20" s="1" t="s">
        <v>60</v>
      </c>
      <c r="C20" s="2">
        <v>0</v>
      </c>
      <c r="I20" s="2" t="s">
        <v>43</v>
      </c>
      <c r="J20" s="2">
        <f>Sheet1!$E$248</f>
        <v>-100000</v>
      </c>
      <c r="K20" s="2">
        <f>Sheet1!$E$247</f>
        <v>0.4</v>
      </c>
      <c r="L20" s="2" t="s">
        <v>82</v>
      </c>
      <c r="M20" s="1" t="s">
        <v>44</v>
      </c>
      <c r="O20" s="2" t="str">
        <f>Sheet1!$F$247</f>
        <v>Chance</v>
      </c>
      <c r="P20" s="2" t="b">
        <v>0</v>
      </c>
    </row>
    <row r="21" spans="1:16" x14ac:dyDescent="0.3">
      <c r="A21" s="2">
        <f>Sheet1!$F$218</f>
        <v>11008000</v>
      </c>
      <c r="B21" s="1" t="s">
        <v>59</v>
      </c>
      <c r="C21" s="2">
        <v>0</v>
      </c>
      <c r="I21" s="2" t="s">
        <v>43</v>
      </c>
      <c r="J21" s="2">
        <f>Sheet1!$E$218</f>
        <v>-250000</v>
      </c>
      <c r="K21" s="2">
        <f>Sheet1!$E$217</f>
        <v>0.6</v>
      </c>
      <c r="L21" s="2" t="s">
        <v>90</v>
      </c>
      <c r="M21" s="1" t="s">
        <v>44</v>
      </c>
      <c r="O21" s="2" t="str">
        <f>Sheet1!$F$217</f>
        <v>Chance</v>
      </c>
      <c r="P21" s="2" t="b">
        <v>0</v>
      </c>
    </row>
    <row r="22" spans="1:16" x14ac:dyDescent="0.3">
      <c r="A22" s="2">
        <f>Sheet1!$F$228</f>
        <v>11350000</v>
      </c>
      <c r="B22" s="1" t="s">
        <v>60</v>
      </c>
      <c r="C22" s="2">
        <v>0</v>
      </c>
      <c r="I22" s="2" t="s">
        <v>43</v>
      </c>
      <c r="J22" s="2">
        <f>Sheet1!$E$228</f>
        <v>-100000</v>
      </c>
      <c r="K22" s="2">
        <f>Sheet1!$E$227</f>
        <v>0.4</v>
      </c>
      <c r="L22" s="2" t="s">
        <v>88</v>
      </c>
      <c r="M22" s="1" t="s">
        <v>44</v>
      </c>
      <c r="O22" s="2" t="str">
        <f>Sheet1!$F$227</f>
        <v>Chance</v>
      </c>
      <c r="P22" s="2" t="b">
        <v>0</v>
      </c>
    </row>
    <row r="23" spans="1:16" x14ac:dyDescent="0.3">
      <c r="A23" s="2">
        <f>Sheet1!$E$184</f>
        <v>12025200</v>
      </c>
      <c r="B23" s="1" t="s">
        <v>57</v>
      </c>
      <c r="C23" s="2">
        <v>0</v>
      </c>
      <c r="I23" s="2" t="s">
        <v>43</v>
      </c>
      <c r="J23" s="2">
        <f>Sheet1!$D$184</f>
        <v>-2500000</v>
      </c>
      <c r="K23" s="2">
        <f>Sheet1!$D$183</f>
        <v>0.4</v>
      </c>
      <c r="L23" s="2" t="s">
        <v>72</v>
      </c>
      <c r="M23" s="1" t="s">
        <v>44</v>
      </c>
      <c r="O23" s="2" t="str">
        <f>Sheet1!$E$183</f>
        <v>Chance</v>
      </c>
      <c r="P23" s="2" t="b">
        <v>0</v>
      </c>
    </row>
    <row r="24" spans="1:16" x14ac:dyDescent="0.3">
      <c r="A24" s="2">
        <f>Sheet1!$E$204</f>
        <v>14275200</v>
      </c>
      <c r="B24" s="1" t="s">
        <v>58</v>
      </c>
      <c r="C24" s="2">
        <v>0</v>
      </c>
      <c r="I24" s="2" t="s">
        <v>43</v>
      </c>
      <c r="J24" s="2">
        <f>Sheet1!$D$204</f>
        <v>-250000</v>
      </c>
      <c r="K24" s="2">
        <f>Sheet1!$D$203</f>
        <v>0.6</v>
      </c>
      <c r="L24" s="2" t="s">
        <v>71</v>
      </c>
      <c r="M24" s="1" t="s">
        <v>44</v>
      </c>
      <c r="O24" s="2" t="str">
        <f>Sheet1!$E$203</f>
        <v>Chance</v>
      </c>
      <c r="P24" s="2" t="b">
        <v>0</v>
      </c>
    </row>
    <row r="25" spans="1:16" x14ac:dyDescent="0.3">
      <c r="A25" s="2">
        <f>Sheet1!$D$116</f>
        <v>-1676600</v>
      </c>
      <c r="B25" s="1" t="s">
        <v>54</v>
      </c>
      <c r="C25" s="2">
        <v>0</v>
      </c>
      <c r="I25" s="2" t="s">
        <v>43</v>
      </c>
      <c r="J25" s="2">
        <f>Sheet1!$C$116</f>
        <v>-800000</v>
      </c>
      <c r="K25" s="2">
        <f>Sheet1!$C$115</f>
        <v>0.6</v>
      </c>
      <c r="L25" s="2" t="s">
        <v>68</v>
      </c>
      <c r="M25" s="1" t="s">
        <v>44</v>
      </c>
      <c r="O25" s="2" t="str">
        <f>Sheet1!$D$115</f>
        <v>Chance</v>
      </c>
      <c r="P25" s="2" t="b">
        <v>0</v>
      </c>
    </row>
    <row r="26" spans="1:16" x14ac:dyDescent="0.3">
      <c r="A26" s="2">
        <f>Sheet1!$D$156</f>
        <v>-1817699.9999999998</v>
      </c>
      <c r="B26" s="1" t="s">
        <v>55</v>
      </c>
      <c r="C26" s="2">
        <v>0</v>
      </c>
      <c r="I26" s="2" t="s">
        <v>43</v>
      </c>
      <c r="J26" s="2">
        <f>Sheet1!$C$156</f>
        <v>-300000</v>
      </c>
      <c r="K26" s="2">
        <f>Sheet1!$C$155</f>
        <v>0.4</v>
      </c>
      <c r="L26" s="2" t="s">
        <v>67</v>
      </c>
      <c r="M26" s="1" t="s">
        <v>44</v>
      </c>
      <c r="O26" s="2" t="str">
        <f>Sheet1!$D$155</f>
        <v>Chance</v>
      </c>
      <c r="P26" s="2" t="b">
        <v>0</v>
      </c>
    </row>
    <row r="27" spans="1:16" x14ac:dyDescent="0.3">
      <c r="A27" s="2">
        <f>Sheet1!$D$36</f>
        <v>5266700</v>
      </c>
      <c r="B27" s="1" t="s">
        <v>66</v>
      </c>
      <c r="C27" s="2">
        <v>0</v>
      </c>
      <c r="I27" s="2" t="s">
        <v>43</v>
      </c>
      <c r="J27" s="2">
        <f>Sheet1!$C$36</f>
        <v>-1000000</v>
      </c>
      <c r="K27" s="2">
        <f>Sheet1!$C$35</f>
        <v>0.7</v>
      </c>
      <c r="L27" s="2" t="s">
        <v>70</v>
      </c>
      <c r="M27" s="1" t="s">
        <v>44</v>
      </c>
      <c r="O27" s="2" t="str">
        <f>Sheet1!$D$35</f>
        <v>Chance</v>
      </c>
      <c r="P27" s="2" t="b">
        <v>0</v>
      </c>
    </row>
    <row r="28" spans="1:16" x14ac:dyDescent="0.3">
      <c r="A28" s="2">
        <f>Sheet1!$D$76</f>
        <v>5005100</v>
      </c>
      <c r="B28" s="1" t="s">
        <v>55</v>
      </c>
      <c r="C28" s="2">
        <v>0</v>
      </c>
      <c r="I28" s="2" t="s">
        <v>43</v>
      </c>
      <c r="J28" s="2">
        <f>Sheet1!$C$76</f>
        <v>-200000</v>
      </c>
      <c r="K28" s="2">
        <f>Sheet1!$C$75</f>
        <v>0.3</v>
      </c>
      <c r="L28" s="2" t="s">
        <v>69</v>
      </c>
      <c r="M28" s="1" t="s">
        <v>44</v>
      </c>
      <c r="O28" s="2" t="str">
        <f>Sheet1!$D$75</f>
        <v>Chance</v>
      </c>
      <c r="P28" s="2" t="b">
        <v>0</v>
      </c>
    </row>
    <row r="29" spans="1:16" x14ac:dyDescent="0.3">
      <c r="A29" s="2">
        <f>Sheet1!$E$146</f>
        <v>-2672700</v>
      </c>
      <c r="B29" s="1" t="s">
        <v>57</v>
      </c>
      <c r="C29" s="2">
        <v>0</v>
      </c>
      <c r="I29" s="2" t="s">
        <v>43</v>
      </c>
      <c r="J29" s="2">
        <f>Sheet1!$D$146</f>
        <v>-3000000</v>
      </c>
      <c r="K29" s="2">
        <f>Sheet1!$D$145</f>
        <v>0.7</v>
      </c>
      <c r="L29" s="2" t="s">
        <v>74</v>
      </c>
      <c r="M29" s="1" t="s">
        <v>44</v>
      </c>
      <c r="O29" s="2" t="str">
        <f>Sheet1!$E$145</f>
        <v>Chance</v>
      </c>
      <c r="P29" s="2" t="b">
        <v>0</v>
      </c>
    </row>
    <row r="30" spans="1:16" x14ac:dyDescent="0.3">
      <c r="A30" s="2">
        <f>Sheet1!$E$166</f>
        <v>177300</v>
      </c>
      <c r="B30" s="1" t="s">
        <v>58</v>
      </c>
      <c r="C30" s="2">
        <v>0</v>
      </c>
      <c r="I30" s="2" t="s">
        <v>43</v>
      </c>
      <c r="J30" s="2">
        <f>Sheet1!$D$166</f>
        <v>-150000</v>
      </c>
      <c r="K30" s="2">
        <f>Sheet1!$D$165</f>
        <v>0.3</v>
      </c>
      <c r="L30" s="2" t="s">
        <v>73</v>
      </c>
      <c r="M30" s="1" t="s">
        <v>44</v>
      </c>
      <c r="O30" s="2" t="str">
        <f>Sheet1!$E$165</f>
        <v>Chance</v>
      </c>
      <c r="P30" s="2" t="b">
        <v>0</v>
      </c>
    </row>
    <row r="31" spans="1:16" x14ac:dyDescent="0.3">
      <c r="A31" s="2">
        <f>Sheet1!$E$106</f>
        <v>-2170600</v>
      </c>
      <c r="B31" s="1" t="s">
        <v>57</v>
      </c>
      <c r="C31" s="2">
        <v>0</v>
      </c>
      <c r="I31" s="2" t="s">
        <v>43</v>
      </c>
      <c r="J31" s="2">
        <f>Sheet1!$D$106</f>
        <v>-2000000</v>
      </c>
      <c r="K31" s="2">
        <f>Sheet1!$D$105</f>
        <v>0.6</v>
      </c>
      <c r="L31" s="2" t="s">
        <v>76</v>
      </c>
      <c r="M31" s="1" t="s">
        <v>44</v>
      </c>
      <c r="O31" s="2" t="str">
        <f>Sheet1!$E$105</f>
        <v>Chance</v>
      </c>
      <c r="P31" s="2" t="b">
        <v>0</v>
      </c>
    </row>
    <row r="32" spans="1:16" x14ac:dyDescent="0.3">
      <c r="A32" s="2">
        <f>Sheet1!$E$126</f>
        <v>-935600.00000000012</v>
      </c>
      <c r="B32" s="1" t="s">
        <v>58</v>
      </c>
      <c r="C32" s="2">
        <v>0</v>
      </c>
      <c r="I32" s="2" t="s">
        <v>43</v>
      </c>
      <c r="J32" s="2">
        <f>Sheet1!$D$126</f>
        <v>-900000</v>
      </c>
      <c r="K32" s="2">
        <f>Sheet1!$D$125</f>
        <v>0.4</v>
      </c>
      <c r="L32" s="2" t="s">
        <v>75</v>
      </c>
      <c r="M32" s="1" t="s">
        <v>44</v>
      </c>
      <c r="O32" s="2" t="str">
        <f>Sheet1!$E$125</f>
        <v>Chance</v>
      </c>
      <c r="P32" s="2" t="b">
        <v>0</v>
      </c>
    </row>
    <row r="33" spans="1:16" x14ac:dyDescent="0.3">
      <c r="A33" s="2">
        <f>Sheet1!$E$66</f>
        <v>4435100</v>
      </c>
      <c r="B33" s="1" t="s">
        <v>57</v>
      </c>
      <c r="C33" s="2">
        <v>0</v>
      </c>
      <c r="I33" s="2" t="s">
        <v>43</v>
      </c>
      <c r="J33" s="2">
        <f>Sheet1!$D$66</f>
        <v>-3000000</v>
      </c>
      <c r="K33" s="2">
        <f>Sheet1!$D$65</f>
        <v>0.8</v>
      </c>
      <c r="L33" s="2" t="s">
        <v>78</v>
      </c>
      <c r="M33" s="1" t="s">
        <v>44</v>
      </c>
      <c r="O33" s="2" t="str">
        <f>Sheet1!$E$65</f>
        <v>Chance</v>
      </c>
      <c r="P33" s="2" t="b">
        <v>0</v>
      </c>
    </row>
    <row r="34" spans="1:16" x14ac:dyDescent="0.3">
      <c r="A34" s="2">
        <f>Sheet1!$E$86</f>
        <v>7285100</v>
      </c>
      <c r="B34" s="1" t="s">
        <v>58</v>
      </c>
      <c r="C34" s="2">
        <v>0</v>
      </c>
      <c r="I34" s="2" t="s">
        <v>43</v>
      </c>
      <c r="J34" s="2">
        <f>Sheet1!$D$86</f>
        <v>-150000</v>
      </c>
      <c r="K34" s="2">
        <f>Sheet1!$D$85</f>
        <v>0.2</v>
      </c>
      <c r="L34" s="2" t="s">
        <v>77</v>
      </c>
      <c r="M34" s="1" t="s">
        <v>44</v>
      </c>
      <c r="O34" s="2" t="str">
        <f>Sheet1!$E$85</f>
        <v>Chance</v>
      </c>
      <c r="P34" s="2" t="b">
        <v>0</v>
      </c>
    </row>
    <row r="35" spans="1:16" x14ac:dyDescent="0.3">
      <c r="A35" s="2">
        <f>Sheet1!$E$26</f>
        <v>4641700</v>
      </c>
      <c r="B35" s="1" t="s">
        <v>57</v>
      </c>
      <c r="C35" s="2">
        <v>0</v>
      </c>
      <c r="I35" s="2" t="s">
        <v>43</v>
      </c>
      <c r="J35" s="2">
        <f>Sheet1!$D$26</f>
        <v>-2000000</v>
      </c>
      <c r="K35" s="2">
        <f>Sheet1!$D$25</f>
        <v>0.5</v>
      </c>
      <c r="L35" s="2" t="s">
        <v>80</v>
      </c>
      <c r="M35" s="1" t="s">
        <v>44</v>
      </c>
      <c r="O35" s="2" t="str">
        <f>Sheet1!$E$25</f>
        <v>Chance</v>
      </c>
      <c r="P35" s="2" t="b">
        <v>0</v>
      </c>
    </row>
    <row r="36" spans="1:16" x14ac:dyDescent="0.3">
      <c r="A36" s="2">
        <f>Sheet1!$E$46</f>
        <v>5891700</v>
      </c>
      <c r="B36" s="1" t="s">
        <v>58</v>
      </c>
      <c r="C36" s="2">
        <v>0</v>
      </c>
      <c r="I36" s="2" t="s">
        <v>43</v>
      </c>
      <c r="J36" s="2">
        <f>Sheet1!$D$46</f>
        <v>-750000</v>
      </c>
      <c r="K36" s="2">
        <f>Sheet1!$D$45</f>
        <v>0.5</v>
      </c>
      <c r="L36" s="2" t="s">
        <v>79</v>
      </c>
      <c r="M36" s="1" t="s">
        <v>44</v>
      </c>
      <c r="O36" s="2" t="str">
        <f>Sheet1!$E$45</f>
        <v>Chance</v>
      </c>
      <c r="P36" s="2" t="b">
        <v>0</v>
      </c>
    </row>
    <row r="37" spans="1:16" x14ac:dyDescent="0.3">
      <c r="A37" s="2">
        <f>Sheet1!$F$198</f>
        <v>14217000</v>
      </c>
      <c r="B37" s="1" t="s">
        <v>59</v>
      </c>
      <c r="C37" s="2">
        <v>0</v>
      </c>
      <c r="I37" s="2" t="s">
        <v>43</v>
      </c>
      <c r="J37" s="2">
        <f>Sheet1!$E$198</f>
        <v>-250000</v>
      </c>
      <c r="K37" s="2">
        <f>Sheet1!$E$197</f>
        <v>0.6</v>
      </c>
      <c r="L37" s="2" t="s">
        <v>94</v>
      </c>
      <c r="M37" s="1" t="s">
        <v>44</v>
      </c>
      <c r="O37" s="2" t="str">
        <f>Sheet1!$F$197</f>
        <v>Chance</v>
      </c>
      <c r="P37" s="2" t="b">
        <v>0</v>
      </c>
    </row>
    <row r="38" spans="1:16" x14ac:dyDescent="0.3">
      <c r="A38" s="2">
        <f>Sheet1!$F$208</f>
        <v>14362500</v>
      </c>
      <c r="B38" s="1" t="s">
        <v>60</v>
      </c>
      <c r="C38" s="2">
        <v>0</v>
      </c>
      <c r="I38" s="2" t="s">
        <v>43</v>
      </c>
      <c r="J38" s="2">
        <f>Sheet1!$E$208</f>
        <v>-100000</v>
      </c>
      <c r="K38" s="2">
        <f>Sheet1!$E$207</f>
        <v>0.4</v>
      </c>
      <c r="L38" s="2" t="s">
        <v>92</v>
      </c>
      <c r="M38" s="1" t="s">
        <v>44</v>
      </c>
      <c r="O38" s="2" t="str">
        <f>Sheet1!$F$207</f>
        <v>Chance</v>
      </c>
      <c r="P38" s="2" t="b">
        <v>0</v>
      </c>
    </row>
    <row r="39" spans="1:16" x14ac:dyDescent="0.3">
      <c r="A39" s="2">
        <f>Sheet1!$F$178</f>
        <v>11967000</v>
      </c>
      <c r="B39" s="1" t="s">
        <v>59</v>
      </c>
      <c r="C39" s="2">
        <v>0</v>
      </c>
      <c r="I39" s="2" t="s">
        <v>43</v>
      </c>
      <c r="J39" s="2">
        <f>Sheet1!$E$178</f>
        <v>-250000</v>
      </c>
      <c r="K39" s="2">
        <f>Sheet1!$E$177</f>
        <v>0.6</v>
      </c>
      <c r="L39" s="2" t="s">
        <v>98</v>
      </c>
      <c r="M39" s="1" t="s">
        <v>44</v>
      </c>
      <c r="O39" s="2" t="str">
        <f>Sheet1!$F$177</f>
        <v>Chance</v>
      </c>
      <c r="P39" s="2" t="b">
        <v>0</v>
      </c>
    </row>
    <row r="40" spans="1:16" x14ac:dyDescent="0.3">
      <c r="A40" s="2">
        <f>Sheet1!$F$188</f>
        <v>12112500</v>
      </c>
      <c r="B40" s="1" t="s">
        <v>60</v>
      </c>
      <c r="C40" s="2">
        <v>0</v>
      </c>
      <c r="I40" s="2" t="s">
        <v>43</v>
      </c>
      <c r="J40" s="2">
        <f>Sheet1!$E$188</f>
        <v>-100000</v>
      </c>
      <c r="K40" s="2">
        <f>Sheet1!$E$187</f>
        <v>0.4</v>
      </c>
      <c r="L40" s="2" t="s">
        <v>96</v>
      </c>
      <c r="M40" s="1" t="s">
        <v>44</v>
      </c>
      <c r="O40" s="2" t="str">
        <f>Sheet1!$F$187</f>
        <v>Chance</v>
      </c>
      <c r="P40" s="2" t="b">
        <v>0</v>
      </c>
    </row>
    <row r="41" spans="1:16" x14ac:dyDescent="0.3">
      <c r="A41" s="2">
        <f>Sheet1!$F$160</f>
        <v>118500</v>
      </c>
      <c r="B41" s="1" t="s">
        <v>59</v>
      </c>
      <c r="C41" s="2">
        <v>0</v>
      </c>
      <c r="I41" s="2" t="s">
        <v>43</v>
      </c>
      <c r="J41" s="2">
        <f>Sheet1!$E$160</f>
        <v>-250000</v>
      </c>
      <c r="K41" s="2">
        <f>Sheet1!$E$159</f>
        <v>0.6</v>
      </c>
      <c r="L41" s="2" t="s">
        <v>102</v>
      </c>
      <c r="M41" s="1" t="s">
        <v>44</v>
      </c>
      <c r="O41" s="2" t="str">
        <f>Sheet1!$F$159</f>
        <v>Chance</v>
      </c>
      <c r="P41" s="2" t="b">
        <v>0</v>
      </c>
    </row>
    <row r="42" spans="1:16" x14ac:dyDescent="0.3">
      <c r="A42" s="2">
        <f>Sheet1!$F$170</f>
        <v>265500</v>
      </c>
      <c r="B42" s="1" t="s">
        <v>60</v>
      </c>
      <c r="C42" s="2">
        <v>0</v>
      </c>
      <c r="I42" s="2" t="s">
        <v>43</v>
      </c>
      <c r="J42" s="2">
        <f>Sheet1!$E$170</f>
        <v>-100000</v>
      </c>
      <c r="K42" s="2">
        <f>Sheet1!$E$169</f>
        <v>0.4</v>
      </c>
      <c r="L42" s="2" t="s">
        <v>100</v>
      </c>
      <c r="M42" s="1" t="s">
        <v>44</v>
      </c>
      <c r="O42" s="2" t="str">
        <f>Sheet1!$F$169</f>
        <v>Chance</v>
      </c>
      <c r="P42" s="2" t="b">
        <v>0</v>
      </c>
    </row>
    <row r="43" spans="1:16" x14ac:dyDescent="0.3">
      <c r="A43" s="2">
        <f>Sheet1!$F$140</f>
        <v>-2731500</v>
      </c>
      <c r="B43" s="1" t="s">
        <v>59</v>
      </c>
      <c r="C43" s="2">
        <v>0</v>
      </c>
      <c r="I43" s="2" t="s">
        <v>43</v>
      </c>
      <c r="J43" s="2">
        <f>Sheet1!$E$140</f>
        <v>-250000</v>
      </c>
      <c r="K43" s="2">
        <f>Sheet1!$E$139</f>
        <v>0.6</v>
      </c>
      <c r="L43" s="2" t="s">
        <v>106</v>
      </c>
      <c r="M43" s="1" t="s">
        <v>44</v>
      </c>
      <c r="O43" s="2" t="str">
        <f>Sheet1!$F$139</f>
        <v>Chance</v>
      </c>
      <c r="P43" s="2" t="b">
        <v>0</v>
      </c>
    </row>
    <row r="44" spans="1:16" x14ac:dyDescent="0.3">
      <c r="A44" s="2">
        <f>Sheet1!$F$150</f>
        <v>-2584500</v>
      </c>
      <c r="B44" s="1" t="s">
        <v>60</v>
      </c>
      <c r="C44" s="2">
        <v>0</v>
      </c>
      <c r="I44" s="2" t="s">
        <v>43</v>
      </c>
      <c r="J44" s="2">
        <f>Sheet1!$E$150</f>
        <v>-100000</v>
      </c>
      <c r="K44" s="2">
        <f>Sheet1!$E$149</f>
        <v>0.4</v>
      </c>
      <c r="L44" s="2" t="s">
        <v>104</v>
      </c>
      <c r="M44" s="1" t="s">
        <v>44</v>
      </c>
      <c r="O44" s="2" t="str">
        <f>Sheet1!$F$149</f>
        <v>Chance</v>
      </c>
      <c r="P44" s="2" t="b">
        <v>0</v>
      </c>
    </row>
    <row r="45" spans="1:16" x14ac:dyDescent="0.3">
      <c r="A45" s="2">
        <f>Sheet1!$F$120</f>
        <v>-905000</v>
      </c>
      <c r="B45" s="1" t="s">
        <v>59</v>
      </c>
      <c r="C45" s="2">
        <v>0</v>
      </c>
      <c r="I45" s="2" t="s">
        <v>43</v>
      </c>
      <c r="J45" s="2">
        <f>Sheet1!$E$120</f>
        <v>-25000</v>
      </c>
      <c r="K45" s="2">
        <f>Sheet1!$E$119</f>
        <v>0.6</v>
      </c>
      <c r="L45" s="2" t="s">
        <v>110</v>
      </c>
      <c r="M45" s="1" t="s">
        <v>44</v>
      </c>
      <c r="O45" s="2" t="str">
        <f>Sheet1!$F$119</f>
        <v>Chance</v>
      </c>
      <c r="P45" s="2" t="b">
        <v>0</v>
      </c>
    </row>
    <row r="46" spans="1:16" x14ac:dyDescent="0.3">
      <c r="A46" s="2">
        <f>Sheet1!$F$130</f>
        <v>-981500.00000000023</v>
      </c>
      <c r="B46" s="1" t="s">
        <v>60</v>
      </c>
      <c r="C46" s="2">
        <v>0</v>
      </c>
      <c r="I46" s="2" t="s">
        <v>43</v>
      </c>
      <c r="J46" s="2">
        <f>Sheet1!$E$130</f>
        <v>-100000</v>
      </c>
      <c r="K46" s="2">
        <f>Sheet1!$E$129</f>
        <v>0.4</v>
      </c>
      <c r="L46" s="2" t="s">
        <v>108</v>
      </c>
      <c r="M46" s="1" t="s">
        <v>44</v>
      </c>
      <c r="O46" s="2" t="str">
        <f>Sheet1!$F$129</f>
        <v>Chance</v>
      </c>
      <c r="P46" s="2" t="b">
        <v>0</v>
      </c>
    </row>
    <row r="47" spans="1:16" x14ac:dyDescent="0.3">
      <c r="A47" s="2">
        <f>Sheet1!$F$100</f>
        <v>-2230000</v>
      </c>
      <c r="B47" s="1" t="s">
        <v>59</v>
      </c>
      <c r="C47" s="2">
        <v>0</v>
      </c>
      <c r="I47" s="2" t="s">
        <v>43</v>
      </c>
      <c r="J47" s="2">
        <f>Sheet1!$E$100</f>
        <v>-250000</v>
      </c>
      <c r="K47" s="2">
        <f>Sheet1!$E$99</f>
        <v>0.6</v>
      </c>
      <c r="L47" s="2" t="s">
        <v>114</v>
      </c>
      <c r="M47" s="1" t="s">
        <v>44</v>
      </c>
      <c r="O47" s="2" t="str">
        <f>Sheet1!$F$99</f>
        <v>Chance</v>
      </c>
      <c r="P47" s="2" t="b">
        <v>0</v>
      </c>
    </row>
    <row r="48" spans="1:16" x14ac:dyDescent="0.3">
      <c r="A48" s="2">
        <f>Sheet1!$F$110</f>
        <v>-2081500.0000000005</v>
      </c>
      <c r="B48" s="1" t="s">
        <v>60</v>
      </c>
      <c r="C48" s="2">
        <v>0</v>
      </c>
      <c r="I48" s="2" t="s">
        <v>43</v>
      </c>
      <c r="J48" s="2">
        <f>Sheet1!$E$110</f>
        <v>-100000</v>
      </c>
      <c r="K48" s="2">
        <f>Sheet1!$E$109</f>
        <v>0.4</v>
      </c>
      <c r="L48" s="2" t="s">
        <v>112</v>
      </c>
      <c r="M48" s="1" t="s">
        <v>44</v>
      </c>
      <c r="O48" s="2" t="str">
        <f>Sheet1!$F$109</f>
        <v>Chance</v>
      </c>
      <c r="P48" s="2" t="b">
        <v>0</v>
      </c>
    </row>
    <row r="49" spans="1:16" x14ac:dyDescent="0.3">
      <c r="A49" s="2">
        <f>Sheet1!$F$80</f>
        <v>7230500</v>
      </c>
      <c r="B49" s="1" t="s">
        <v>59</v>
      </c>
      <c r="C49" s="2">
        <v>0</v>
      </c>
      <c r="I49" s="2" t="s">
        <v>43</v>
      </c>
      <c r="J49" s="2">
        <f>Sheet1!$E$80</f>
        <v>-250000</v>
      </c>
      <c r="K49" s="2">
        <f>Sheet1!$E$79</f>
        <v>0.6</v>
      </c>
      <c r="L49" s="2" t="s">
        <v>118</v>
      </c>
      <c r="M49" s="1" t="s">
        <v>44</v>
      </c>
      <c r="O49" s="2" t="str">
        <f>Sheet1!$F$79</f>
        <v>Chance</v>
      </c>
      <c r="P49" s="2" t="b">
        <v>0</v>
      </c>
    </row>
    <row r="50" spans="1:16" x14ac:dyDescent="0.3">
      <c r="A50" s="2">
        <f>Sheet1!$F$90</f>
        <v>7367000</v>
      </c>
      <c r="B50" s="1" t="s">
        <v>60</v>
      </c>
      <c r="C50" s="2">
        <v>0</v>
      </c>
      <c r="I50" s="2" t="s">
        <v>43</v>
      </c>
      <c r="J50" s="2">
        <f>Sheet1!$E$90</f>
        <v>-100000</v>
      </c>
      <c r="K50" s="2">
        <f>Sheet1!$E$89</f>
        <v>0.4</v>
      </c>
      <c r="L50" s="2" t="s">
        <v>116</v>
      </c>
      <c r="M50" s="1" t="s">
        <v>44</v>
      </c>
      <c r="O50" s="2" t="str">
        <f>Sheet1!$F$89</f>
        <v>Chance</v>
      </c>
      <c r="P50" s="2" t="b">
        <v>0</v>
      </c>
    </row>
    <row r="51" spans="1:16" x14ac:dyDescent="0.3">
      <c r="A51" s="2">
        <f>Sheet1!$F$60</f>
        <v>4380500</v>
      </c>
      <c r="B51" s="1" t="s">
        <v>59</v>
      </c>
      <c r="C51" s="2">
        <v>0</v>
      </c>
      <c r="I51" s="2" t="s">
        <v>43</v>
      </c>
      <c r="J51" s="2">
        <f>Sheet1!$E$60</f>
        <v>-250000</v>
      </c>
      <c r="K51" s="2">
        <f>Sheet1!$E$59</f>
        <v>0.6</v>
      </c>
      <c r="L51" s="2" t="s">
        <v>122</v>
      </c>
      <c r="M51" s="1" t="s">
        <v>44</v>
      </c>
      <c r="O51" s="2" t="str">
        <f>Sheet1!$F$59</f>
        <v>Chance</v>
      </c>
      <c r="P51" s="2" t="b">
        <v>0</v>
      </c>
    </row>
    <row r="52" spans="1:16" x14ac:dyDescent="0.3">
      <c r="A52" s="2">
        <f>Sheet1!$F$70</f>
        <v>4517000</v>
      </c>
      <c r="B52" s="1" t="s">
        <v>60</v>
      </c>
      <c r="C52" s="2">
        <v>0</v>
      </c>
      <c r="I52" s="2" t="s">
        <v>43</v>
      </c>
      <c r="J52" s="2">
        <f>Sheet1!$E$70</f>
        <v>-100000</v>
      </c>
      <c r="K52" s="2">
        <f>Sheet1!$E$69</f>
        <v>0.4</v>
      </c>
      <c r="L52" s="2" t="s">
        <v>120</v>
      </c>
      <c r="M52" s="1" t="s">
        <v>44</v>
      </c>
      <c r="O52" s="2" t="str">
        <f>Sheet1!$F$69</f>
        <v>Chance</v>
      </c>
      <c r="P52" s="2" t="b">
        <v>0</v>
      </c>
    </row>
    <row r="53" spans="1:16" x14ac:dyDescent="0.3">
      <c r="A53" s="2">
        <f>Sheet1!$F$40</f>
        <v>5833500</v>
      </c>
      <c r="B53" s="1" t="s">
        <v>59</v>
      </c>
      <c r="C53" s="2">
        <v>0</v>
      </c>
      <c r="I53" s="2" t="s">
        <v>43</v>
      </c>
      <c r="J53" s="2">
        <f>Sheet1!$E$40</f>
        <v>-250000</v>
      </c>
      <c r="K53" s="2">
        <f>Sheet1!$E$39</f>
        <v>0.6</v>
      </c>
      <c r="L53" s="2" t="s">
        <v>126</v>
      </c>
      <c r="M53" s="1" t="s">
        <v>44</v>
      </c>
      <c r="O53" s="2" t="str">
        <f>Sheet1!$F$39</f>
        <v>Chance</v>
      </c>
      <c r="P53" s="2" t="b">
        <v>0</v>
      </c>
    </row>
    <row r="54" spans="1:16" x14ac:dyDescent="0.3">
      <c r="A54" s="2">
        <f>Sheet1!$F$50</f>
        <v>5979000</v>
      </c>
      <c r="B54" s="1" t="s">
        <v>60</v>
      </c>
      <c r="C54" s="2">
        <v>0</v>
      </c>
      <c r="I54" s="2" t="s">
        <v>43</v>
      </c>
      <c r="J54" s="2">
        <f>Sheet1!$E$50</f>
        <v>-100000</v>
      </c>
      <c r="K54" s="2">
        <f>Sheet1!$E$49</f>
        <v>0.4</v>
      </c>
      <c r="L54" s="2" t="s">
        <v>124</v>
      </c>
      <c r="M54" s="1" t="s">
        <v>44</v>
      </c>
      <c r="O54" s="2" t="str">
        <f>Sheet1!$F$49</f>
        <v>Chance</v>
      </c>
      <c r="P54" s="2" t="b">
        <v>0</v>
      </c>
    </row>
    <row r="55" spans="1:16" x14ac:dyDescent="0.3">
      <c r="A55" s="2">
        <f>Sheet1!$F$20</f>
        <v>4583500</v>
      </c>
      <c r="B55" s="1" t="s">
        <v>59</v>
      </c>
      <c r="C55" s="2">
        <v>0</v>
      </c>
      <c r="I55" s="2" t="s">
        <v>43</v>
      </c>
      <c r="J55" s="2">
        <f>Sheet1!$E$20</f>
        <v>-250000</v>
      </c>
      <c r="K55" s="2">
        <f>Sheet1!$E$19</f>
        <v>0.6</v>
      </c>
      <c r="L55" s="2" t="s">
        <v>130</v>
      </c>
      <c r="M55" s="1" t="s">
        <v>44</v>
      </c>
      <c r="O55" s="2" t="str">
        <f>Sheet1!$F$19</f>
        <v>Chance</v>
      </c>
      <c r="P55" s="2" t="b">
        <v>0</v>
      </c>
    </row>
    <row r="56" spans="1:16" x14ac:dyDescent="0.3">
      <c r="A56" s="2">
        <f>Sheet1!$F$30</f>
        <v>4729000</v>
      </c>
      <c r="B56" s="1" t="s">
        <v>60</v>
      </c>
      <c r="C56" s="2">
        <v>0</v>
      </c>
      <c r="I56" s="2" t="s">
        <v>43</v>
      </c>
      <c r="J56" s="2">
        <f>Sheet1!$E$30</f>
        <v>-100000</v>
      </c>
      <c r="K56" s="2">
        <f>Sheet1!$E$29</f>
        <v>0.4</v>
      </c>
      <c r="L56" s="2" t="s">
        <v>128</v>
      </c>
      <c r="M56" s="1" t="s">
        <v>44</v>
      </c>
      <c r="O56" s="2" t="str">
        <f>Sheet1!$F$29</f>
        <v>Chance</v>
      </c>
      <c r="P56" s="2" t="b">
        <v>0</v>
      </c>
    </row>
    <row r="57" spans="1:16" x14ac:dyDescent="0.3">
      <c r="A57" s="2">
        <f>Sheet1!$G$246</f>
        <v>14200000</v>
      </c>
      <c r="B57" s="1" t="s">
        <v>83</v>
      </c>
      <c r="C57" s="2">
        <v>0</v>
      </c>
      <c r="H57" s="2" t="s">
        <v>43</v>
      </c>
      <c r="I57" s="2" t="s">
        <v>43</v>
      </c>
      <c r="J57" s="2">
        <f>Sheet1!$F$246</f>
        <v>-150000</v>
      </c>
      <c r="K57" s="2">
        <f>Sheet1!$F$245</f>
        <v>0.1</v>
      </c>
      <c r="L57" s="2" t="s">
        <v>81</v>
      </c>
      <c r="M57" s="1" t="s">
        <v>44</v>
      </c>
      <c r="P57" s="2" t="b">
        <v>0</v>
      </c>
    </row>
    <row r="58" spans="1:16" x14ac:dyDescent="0.3">
      <c r="A58" s="2">
        <f>Sheet1!$G$250</f>
        <v>14170000</v>
      </c>
      <c r="B58" s="1" t="s">
        <v>84</v>
      </c>
      <c r="C58" s="2">
        <v>0</v>
      </c>
      <c r="H58" s="2" t="s">
        <v>43</v>
      </c>
      <c r="I58" s="2" t="s">
        <v>43</v>
      </c>
      <c r="J58" s="2">
        <f>Sheet1!$F$250</f>
        <v>-180000</v>
      </c>
      <c r="K58" s="2">
        <f>Sheet1!$F$249</f>
        <v>0.3</v>
      </c>
      <c r="L58" s="2" t="s">
        <v>81</v>
      </c>
      <c r="M58" s="1" t="s">
        <v>44</v>
      </c>
      <c r="P58" s="2" t="b">
        <v>0</v>
      </c>
    </row>
    <row r="59" spans="1:16" x14ac:dyDescent="0.3">
      <c r="A59" s="2">
        <f>Sheet1!$G$252</f>
        <v>14140000</v>
      </c>
      <c r="B59" s="1" t="s">
        <v>85</v>
      </c>
      <c r="C59" s="2">
        <v>0</v>
      </c>
      <c r="H59" s="2" t="s">
        <v>43</v>
      </c>
      <c r="I59" s="2" t="s">
        <v>43</v>
      </c>
      <c r="J59" s="2">
        <f>Sheet1!$F$252</f>
        <v>-210000</v>
      </c>
      <c r="K59" s="2">
        <f>Sheet1!$F$251</f>
        <v>0.6</v>
      </c>
      <c r="L59" s="2" t="s">
        <v>81</v>
      </c>
      <c r="M59" s="1" t="s">
        <v>44</v>
      </c>
      <c r="P59" s="2" t="b">
        <v>0</v>
      </c>
    </row>
    <row r="60" spans="1:16" x14ac:dyDescent="0.3">
      <c r="A60" s="2">
        <f>Sheet1!$G$236</f>
        <v>14050000</v>
      </c>
      <c r="B60" s="1" t="s">
        <v>83</v>
      </c>
      <c r="C60" s="2">
        <v>0</v>
      </c>
      <c r="H60" s="2" t="s">
        <v>43</v>
      </c>
      <c r="I60" s="2" t="s">
        <v>43</v>
      </c>
      <c r="J60" s="2">
        <f>Sheet1!$F$236</f>
        <v>-150000</v>
      </c>
      <c r="K60" s="2">
        <f>Sheet1!$F$235</f>
        <v>0.15</v>
      </c>
      <c r="L60" s="2" t="s">
        <v>87</v>
      </c>
      <c r="M60" s="1" t="s">
        <v>44</v>
      </c>
      <c r="P60" s="2" t="b">
        <v>0</v>
      </c>
    </row>
    <row r="61" spans="1:16" x14ac:dyDescent="0.3">
      <c r="A61" s="2">
        <f>Sheet1!$G$240</f>
        <v>14020000</v>
      </c>
      <c r="B61" s="1" t="s">
        <v>84</v>
      </c>
      <c r="C61" s="2">
        <v>0</v>
      </c>
      <c r="H61" s="2" t="s">
        <v>43</v>
      </c>
      <c r="I61" s="2" t="s">
        <v>43</v>
      </c>
      <c r="J61" s="2">
        <f>Sheet1!$F$240</f>
        <v>-180000</v>
      </c>
      <c r="K61" s="2">
        <f>Sheet1!$F$239</f>
        <v>0.3</v>
      </c>
      <c r="L61" s="2" t="s">
        <v>87</v>
      </c>
      <c r="M61" s="1" t="s">
        <v>44</v>
      </c>
      <c r="P61" s="2" t="b">
        <v>0</v>
      </c>
    </row>
    <row r="62" spans="1:16" x14ac:dyDescent="0.3">
      <c r="A62" s="2">
        <f>Sheet1!$G$242</f>
        <v>13990000</v>
      </c>
      <c r="B62" s="1" t="s">
        <v>85</v>
      </c>
      <c r="C62" s="2">
        <v>0</v>
      </c>
      <c r="H62" s="2" t="s">
        <v>43</v>
      </c>
      <c r="I62" s="2" t="s">
        <v>43</v>
      </c>
      <c r="J62" s="2">
        <f>Sheet1!$F$242</f>
        <v>-210000</v>
      </c>
      <c r="K62" s="2">
        <f>Sheet1!$F$241</f>
        <v>0.55000000000000004</v>
      </c>
      <c r="L62" s="2" t="s">
        <v>87</v>
      </c>
      <c r="M62" s="1" t="s">
        <v>44</v>
      </c>
      <c r="P62" s="2" t="b">
        <v>0</v>
      </c>
    </row>
    <row r="63" spans="1:16" x14ac:dyDescent="0.3">
      <c r="A63" s="2">
        <f>Sheet1!$G$226</f>
        <v>11350000</v>
      </c>
      <c r="B63" s="1" t="s">
        <v>83</v>
      </c>
      <c r="C63" s="2">
        <v>0</v>
      </c>
      <c r="H63" s="2" t="s">
        <v>43</v>
      </c>
      <c r="I63" s="2" t="s">
        <v>43</v>
      </c>
      <c r="J63" s="2">
        <f>Sheet1!$F$226</f>
        <v>0</v>
      </c>
      <c r="K63" s="2">
        <f>Sheet1!$F$225</f>
        <v>0.1</v>
      </c>
      <c r="L63" s="2" t="s">
        <v>89</v>
      </c>
      <c r="M63" s="1" t="s">
        <v>44</v>
      </c>
      <c r="P63" s="2" t="b">
        <v>0</v>
      </c>
    </row>
    <row r="64" spans="1:16" x14ac:dyDescent="0.3">
      <c r="A64" s="2">
        <f>Sheet1!$G$230</f>
        <v>11350000</v>
      </c>
      <c r="B64" s="1" t="s">
        <v>84</v>
      </c>
      <c r="C64" s="2">
        <v>0</v>
      </c>
      <c r="H64" s="2" t="s">
        <v>43</v>
      </c>
      <c r="I64" s="2" t="s">
        <v>43</v>
      </c>
      <c r="J64" s="2">
        <f>Sheet1!$F$230</f>
        <v>0</v>
      </c>
      <c r="K64" s="2">
        <f>Sheet1!$F$229</f>
        <v>0.3</v>
      </c>
      <c r="L64" s="2" t="s">
        <v>89</v>
      </c>
      <c r="M64" s="1" t="s">
        <v>44</v>
      </c>
      <c r="P64" s="2" t="b">
        <v>0</v>
      </c>
    </row>
    <row r="65" spans="1:16" x14ac:dyDescent="0.3">
      <c r="A65" s="2">
        <f>Sheet1!$G$232</f>
        <v>11350000</v>
      </c>
      <c r="B65" s="1" t="s">
        <v>85</v>
      </c>
      <c r="C65" s="2">
        <v>0</v>
      </c>
      <c r="H65" s="2" t="s">
        <v>43</v>
      </c>
      <c r="I65" s="2" t="s">
        <v>43</v>
      </c>
      <c r="J65" s="2">
        <f>Sheet1!$F$232</f>
        <v>0</v>
      </c>
      <c r="K65" s="2">
        <f>Sheet1!$F$231</f>
        <v>0.6</v>
      </c>
      <c r="L65" s="2" t="s">
        <v>89</v>
      </c>
      <c r="M65" s="1" t="s">
        <v>44</v>
      </c>
      <c r="P65" s="2" t="b">
        <v>0</v>
      </c>
    </row>
    <row r="66" spans="1:16" x14ac:dyDescent="0.3">
      <c r="A66" s="2">
        <f>Sheet1!$G$216</f>
        <v>11050000</v>
      </c>
      <c r="B66" s="1" t="s">
        <v>83</v>
      </c>
      <c r="C66" s="2">
        <v>0</v>
      </c>
      <c r="H66" s="2" t="s">
        <v>43</v>
      </c>
      <c r="I66" s="2" t="s">
        <v>43</v>
      </c>
      <c r="J66" s="2">
        <f>Sheet1!$F$216</f>
        <v>-150000</v>
      </c>
      <c r="K66" s="2">
        <f>Sheet1!$F$215</f>
        <v>0.15</v>
      </c>
      <c r="L66" s="2" t="s">
        <v>91</v>
      </c>
      <c r="M66" s="1" t="s">
        <v>44</v>
      </c>
      <c r="P66" s="2" t="b">
        <v>0</v>
      </c>
    </row>
    <row r="67" spans="1:16" x14ac:dyDescent="0.3">
      <c r="A67" s="2">
        <f>Sheet1!$G$220</f>
        <v>11020000</v>
      </c>
      <c r="B67" s="1" t="s">
        <v>84</v>
      </c>
      <c r="C67" s="2">
        <v>0</v>
      </c>
      <c r="H67" s="2" t="s">
        <v>43</v>
      </c>
      <c r="I67" s="2" t="s">
        <v>43</v>
      </c>
      <c r="J67" s="2">
        <f>Sheet1!$F$220</f>
        <v>-180000</v>
      </c>
      <c r="K67" s="2">
        <f>Sheet1!$F$219</f>
        <v>0.3</v>
      </c>
      <c r="L67" s="2" t="s">
        <v>91</v>
      </c>
      <c r="M67" s="1" t="s">
        <v>44</v>
      </c>
      <c r="P67" s="2" t="b">
        <v>0</v>
      </c>
    </row>
    <row r="68" spans="1:16" x14ac:dyDescent="0.3">
      <c r="A68" s="2">
        <f>Sheet1!$G$222</f>
        <v>10990000</v>
      </c>
      <c r="B68" s="1" t="s">
        <v>85</v>
      </c>
      <c r="C68" s="2">
        <v>0</v>
      </c>
      <c r="H68" s="2" t="s">
        <v>43</v>
      </c>
      <c r="I68" s="2" t="s">
        <v>43</v>
      </c>
      <c r="J68" s="2">
        <f>Sheet1!$F$222</f>
        <v>-210000</v>
      </c>
      <c r="K68" s="2">
        <f>Sheet1!$F$221</f>
        <v>0.55000000000000004</v>
      </c>
      <c r="L68" s="2" t="s">
        <v>91</v>
      </c>
      <c r="M68" s="1" t="s">
        <v>44</v>
      </c>
      <c r="P68" s="2" t="b">
        <v>0</v>
      </c>
    </row>
    <row r="69" spans="1:16" x14ac:dyDescent="0.3">
      <c r="A69" s="2">
        <f>Sheet1!$G$206</f>
        <v>14400000</v>
      </c>
      <c r="B69" s="1" t="s">
        <v>83</v>
      </c>
      <c r="C69" s="2">
        <v>0</v>
      </c>
      <c r="H69" s="2" t="s">
        <v>43</v>
      </c>
      <c r="I69" s="2" t="s">
        <v>43</v>
      </c>
      <c r="J69" s="2">
        <f>Sheet1!$F$206</f>
        <v>-150000</v>
      </c>
      <c r="K69" s="2">
        <f>Sheet1!$F$205</f>
        <v>0.2</v>
      </c>
      <c r="L69" s="2" t="s">
        <v>93</v>
      </c>
      <c r="M69" s="1" t="s">
        <v>44</v>
      </c>
      <c r="P69" s="2" t="b">
        <v>0</v>
      </c>
    </row>
    <row r="70" spans="1:16" x14ac:dyDescent="0.3">
      <c r="A70" s="2">
        <f>Sheet1!$G$210</f>
        <v>14370000</v>
      </c>
      <c r="B70" s="1" t="s">
        <v>84</v>
      </c>
      <c r="C70" s="2">
        <v>0</v>
      </c>
      <c r="H70" s="2" t="s">
        <v>43</v>
      </c>
      <c r="I70" s="2" t="s">
        <v>43</v>
      </c>
      <c r="J70" s="2">
        <f>Sheet1!$F$210</f>
        <v>-180000</v>
      </c>
      <c r="K70" s="2">
        <f>Sheet1!$F$209</f>
        <v>0.35</v>
      </c>
      <c r="L70" s="2" t="s">
        <v>93</v>
      </c>
      <c r="M70" s="1" t="s">
        <v>44</v>
      </c>
      <c r="P70" s="2" t="b">
        <v>0</v>
      </c>
    </row>
    <row r="71" spans="1:16" x14ac:dyDescent="0.3">
      <c r="A71" s="2">
        <f>Sheet1!$G$212</f>
        <v>14340000</v>
      </c>
      <c r="B71" s="1" t="s">
        <v>85</v>
      </c>
      <c r="C71" s="2">
        <v>0</v>
      </c>
      <c r="H71" s="2" t="s">
        <v>43</v>
      </c>
      <c r="I71" s="2" t="s">
        <v>43</v>
      </c>
      <c r="J71" s="2">
        <f>Sheet1!$F$212</f>
        <v>-210000</v>
      </c>
      <c r="K71" s="2">
        <f>Sheet1!$F$211</f>
        <v>0.45</v>
      </c>
      <c r="L71" s="2" t="s">
        <v>93</v>
      </c>
      <c r="M71" s="1" t="s">
        <v>44</v>
      </c>
      <c r="P71" s="2" t="b">
        <v>0</v>
      </c>
    </row>
    <row r="72" spans="1:16" x14ac:dyDescent="0.3">
      <c r="A72" s="2">
        <f>Sheet1!$G$196</f>
        <v>14250000</v>
      </c>
      <c r="B72" s="1" t="s">
        <v>83</v>
      </c>
      <c r="C72" s="2">
        <v>0</v>
      </c>
      <c r="H72" s="2" t="s">
        <v>43</v>
      </c>
      <c r="I72" s="2" t="s">
        <v>43</v>
      </c>
      <c r="J72" s="2">
        <f>Sheet1!$F$196</f>
        <v>-150000</v>
      </c>
      <c r="K72" s="2">
        <f>Sheet1!$F$195</f>
        <v>0.3</v>
      </c>
      <c r="L72" s="2" t="s">
        <v>95</v>
      </c>
      <c r="M72" s="1" t="s">
        <v>44</v>
      </c>
      <c r="P72" s="2" t="b">
        <v>0</v>
      </c>
    </row>
    <row r="73" spans="1:16" x14ac:dyDescent="0.3">
      <c r="A73" s="2">
        <f>Sheet1!$G$200</f>
        <v>14220000</v>
      </c>
      <c r="B73" s="1" t="s">
        <v>84</v>
      </c>
      <c r="C73" s="2">
        <v>0</v>
      </c>
      <c r="H73" s="2" t="s">
        <v>43</v>
      </c>
      <c r="I73" s="2" t="s">
        <v>43</v>
      </c>
      <c r="J73" s="2">
        <f>Sheet1!$F$200</f>
        <v>-180000</v>
      </c>
      <c r="K73" s="2">
        <f>Sheet1!$F$199</f>
        <v>0.3</v>
      </c>
      <c r="L73" s="2" t="s">
        <v>95</v>
      </c>
      <c r="M73" s="1" t="s">
        <v>44</v>
      </c>
      <c r="P73" s="2" t="b">
        <v>0</v>
      </c>
    </row>
    <row r="74" spans="1:16" x14ac:dyDescent="0.3">
      <c r="A74" s="2">
        <f>Sheet1!$G$202</f>
        <v>14190000</v>
      </c>
      <c r="B74" s="1" t="s">
        <v>85</v>
      </c>
      <c r="C74" s="2">
        <v>0</v>
      </c>
      <c r="H74" s="2" t="s">
        <v>43</v>
      </c>
      <c r="I74" s="2" t="s">
        <v>43</v>
      </c>
      <c r="J74" s="2">
        <f>Sheet1!$F$202</f>
        <v>-210000</v>
      </c>
      <c r="K74" s="2">
        <f>Sheet1!$F$201</f>
        <v>0.4</v>
      </c>
      <c r="L74" s="2" t="s">
        <v>95</v>
      </c>
      <c r="M74" s="1" t="s">
        <v>44</v>
      </c>
      <c r="P74" s="2" t="b">
        <v>0</v>
      </c>
    </row>
    <row r="75" spans="1:16" x14ac:dyDescent="0.3">
      <c r="A75" s="2">
        <f>Sheet1!$G$186</f>
        <v>12150000</v>
      </c>
      <c r="B75" s="1" t="s">
        <v>83</v>
      </c>
      <c r="C75" s="2">
        <v>0</v>
      </c>
      <c r="H75" s="2" t="s">
        <v>43</v>
      </c>
      <c r="I75" s="2" t="s">
        <v>43</v>
      </c>
      <c r="J75" s="2">
        <f>Sheet1!$F$186</f>
        <v>-150000</v>
      </c>
      <c r="K75" s="2">
        <f>Sheet1!$F$185</f>
        <v>0.2</v>
      </c>
      <c r="L75" s="2" t="s">
        <v>97</v>
      </c>
      <c r="M75" s="1" t="s">
        <v>44</v>
      </c>
      <c r="P75" s="2" t="b">
        <v>0</v>
      </c>
    </row>
    <row r="76" spans="1:16" x14ac:dyDescent="0.3">
      <c r="A76" s="2">
        <f>Sheet1!$G$190</f>
        <v>12120000</v>
      </c>
      <c r="B76" s="1" t="s">
        <v>84</v>
      </c>
      <c r="C76" s="2">
        <v>0</v>
      </c>
      <c r="H76" s="2" t="s">
        <v>43</v>
      </c>
      <c r="I76" s="2" t="s">
        <v>43</v>
      </c>
      <c r="J76" s="2">
        <f>Sheet1!$F$190</f>
        <v>-180000</v>
      </c>
      <c r="K76" s="2">
        <f>Sheet1!$F$189</f>
        <v>0.35</v>
      </c>
      <c r="L76" s="2" t="s">
        <v>97</v>
      </c>
      <c r="M76" s="1" t="s">
        <v>44</v>
      </c>
      <c r="P76" s="2" t="b">
        <v>0</v>
      </c>
    </row>
    <row r="77" spans="1:16" x14ac:dyDescent="0.3">
      <c r="A77" s="2">
        <f>Sheet1!$G$192</f>
        <v>12090000</v>
      </c>
      <c r="B77" s="1" t="s">
        <v>85</v>
      </c>
      <c r="C77" s="2">
        <v>0</v>
      </c>
      <c r="H77" s="2" t="s">
        <v>43</v>
      </c>
      <c r="I77" s="2" t="s">
        <v>43</v>
      </c>
      <c r="J77" s="2">
        <f>Sheet1!$F$192</f>
        <v>-210000</v>
      </c>
      <c r="K77" s="2">
        <f>Sheet1!$F$191</f>
        <v>0.45</v>
      </c>
      <c r="L77" s="2" t="s">
        <v>97</v>
      </c>
      <c r="M77" s="1" t="s">
        <v>44</v>
      </c>
      <c r="P77" s="2" t="b">
        <v>0</v>
      </c>
    </row>
    <row r="78" spans="1:16" x14ac:dyDescent="0.3">
      <c r="A78" s="2">
        <f>Sheet1!$G$176</f>
        <v>12000000</v>
      </c>
      <c r="B78" s="1" t="s">
        <v>83</v>
      </c>
      <c r="C78" s="2">
        <v>0</v>
      </c>
      <c r="H78" s="2" t="s">
        <v>43</v>
      </c>
      <c r="I78" s="2" t="s">
        <v>43</v>
      </c>
      <c r="J78" s="2">
        <f>Sheet1!$F$176</f>
        <v>-150000</v>
      </c>
      <c r="K78" s="2">
        <f>Sheet1!$F$175</f>
        <v>0.3</v>
      </c>
      <c r="L78" s="2" t="s">
        <v>99</v>
      </c>
      <c r="M78" s="1" t="s">
        <v>44</v>
      </c>
      <c r="P78" s="2" t="b">
        <v>0</v>
      </c>
    </row>
    <row r="79" spans="1:16" x14ac:dyDescent="0.3">
      <c r="A79" s="2">
        <f>Sheet1!$G$180</f>
        <v>11970000</v>
      </c>
      <c r="B79" s="1" t="s">
        <v>84</v>
      </c>
      <c r="C79" s="2">
        <v>0</v>
      </c>
      <c r="H79" s="2" t="s">
        <v>43</v>
      </c>
      <c r="I79" s="2" t="s">
        <v>43</v>
      </c>
      <c r="J79" s="2">
        <f>Sheet1!$F$180</f>
        <v>-180000</v>
      </c>
      <c r="K79" s="2">
        <f>Sheet1!$F$179</f>
        <v>0.3</v>
      </c>
      <c r="L79" s="2" t="s">
        <v>99</v>
      </c>
      <c r="M79" s="1" t="s">
        <v>44</v>
      </c>
      <c r="P79" s="2" t="b">
        <v>0</v>
      </c>
    </row>
    <row r="80" spans="1:16" x14ac:dyDescent="0.3">
      <c r="A80" s="2">
        <f>Sheet1!$G$182</f>
        <v>11940000</v>
      </c>
      <c r="B80" s="1" t="s">
        <v>85</v>
      </c>
      <c r="C80" s="2">
        <v>0</v>
      </c>
      <c r="H80" s="2" t="s">
        <v>43</v>
      </c>
      <c r="I80" s="2" t="s">
        <v>43</v>
      </c>
      <c r="J80" s="2">
        <f>Sheet1!$F$182</f>
        <v>-210000</v>
      </c>
      <c r="K80" s="2">
        <f>Sheet1!$F$181</f>
        <v>0.4</v>
      </c>
      <c r="L80" s="2" t="s">
        <v>99</v>
      </c>
      <c r="M80" s="1" t="s">
        <v>44</v>
      </c>
      <c r="P80" s="2" t="b">
        <v>0</v>
      </c>
    </row>
    <row r="81" spans="1:16" x14ac:dyDescent="0.3">
      <c r="A81" s="2">
        <f>Sheet1!$G$168</f>
        <v>300000</v>
      </c>
      <c r="B81" s="1" t="s">
        <v>83</v>
      </c>
      <c r="C81" s="2">
        <v>0</v>
      </c>
      <c r="H81" s="2" t="s">
        <v>43</v>
      </c>
      <c r="I81" s="2" t="s">
        <v>43</v>
      </c>
      <c r="J81" s="2">
        <f>Sheet1!$F$168</f>
        <v>-150000</v>
      </c>
      <c r="K81" s="2">
        <f>Sheet1!$F$167</f>
        <v>0.25</v>
      </c>
      <c r="L81" s="2" t="s">
        <v>101</v>
      </c>
      <c r="M81" s="1" t="s">
        <v>44</v>
      </c>
      <c r="P81" s="2" t="b">
        <v>0</v>
      </c>
    </row>
    <row r="82" spans="1:16" x14ac:dyDescent="0.3">
      <c r="A82" s="2">
        <f>Sheet1!$G$172</f>
        <v>270000</v>
      </c>
      <c r="B82" s="1" t="s">
        <v>84</v>
      </c>
      <c r="C82" s="2">
        <v>0</v>
      </c>
      <c r="H82" s="2" t="s">
        <v>43</v>
      </c>
      <c r="I82" s="2" t="s">
        <v>43</v>
      </c>
      <c r="J82" s="2">
        <f>Sheet1!$F$172</f>
        <v>-180000</v>
      </c>
      <c r="K82" s="2">
        <f>Sheet1!$F$171</f>
        <v>0.35</v>
      </c>
      <c r="L82" s="2" t="s">
        <v>101</v>
      </c>
      <c r="M82" s="1" t="s">
        <v>44</v>
      </c>
      <c r="P82" s="2" t="b">
        <v>0</v>
      </c>
    </row>
    <row r="83" spans="1:16" x14ac:dyDescent="0.3">
      <c r="A83" s="2">
        <f>Sheet1!$G$174</f>
        <v>240000</v>
      </c>
      <c r="B83" s="1" t="s">
        <v>85</v>
      </c>
      <c r="C83" s="2">
        <v>0</v>
      </c>
      <c r="H83" s="2" t="s">
        <v>43</v>
      </c>
      <c r="I83" s="2" t="s">
        <v>43</v>
      </c>
      <c r="J83" s="2">
        <f>Sheet1!$F$174</f>
        <v>-210000</v>
      </c>
      <c r="K83" s="2">
        <f>Sheet1!$F$173</f>
        <v>0.4</v>
      </c>
      <c r="L83" s="2" t="s">
        <v>101</v>
      </c>
      <c r="M83" s="1" t="s">
        <v>44</v>
      </c>
      <c r="P83" s="2" t="b">
        <v>0</v>
      </c>
    </row>
    <row r="84" spans="1:16" x14ac:dyDescent="0.3">
      <c r="A84" s="2">
        <f>Sheet1!$G$158</f>
        <v>150000</v>
      </c>
      <c r="B84" s="1" t="s">
        <v>83</v>
      </c>
      <c r="C84" s="2">
        <v>0</v>
      </c>
      <c r="H84" s="2" t="s">
        <v>43</v>
      </c>
      <c r="I84" s="2" t="s">
        <v>43</v>
      </c>
      <c r="J84" s="2">
        <f>Sheet1!$F$158</f>
        <v>-150000</v>
      </c>
      <c r="K84" s="2">
        <f>Sheet1!$F$157</f>
        <v>0.35</v>
      </c>
      <c r="L84" s="2" t="s">
        <v>103</v>
      </c>
      <c r="M84" s="1" t="s">
        <v>44</v>
      </c>
      <c r="P84" s="2" t="b">
        <v>0</v>
      </c>
    </row>
    <row r="85" spans="1:16" x14ac:dyDescent="0.3">
      <c r="A85" s="2">
        <f>Sheet1!$G$162</f>
        <v>120000</v>
      </c>
      <c r="B85" s="1" t="s">
        <v>84</v>
      </c>
      <c r="C85" s="2">
        <v>0</v>
      </c>
      <c r="H85" s="2" t="s">
        <v>43</v>
      </c>
      <c r="I85" s="2" t="s">
        <v>43</v>
      </c>
      <c r="J85" s="2">
        <f>Sheet1!$F$162</f>
        <v>-180000</v>
      </c>
      <c r="K85" s="2">
        <f>Sheet1!$F$161</f>
        <v>0.25</v>
      </c>
      <c r="L85" s="2" t="s">
        <v>103</v>
      </c>
      <c r="M85" s="1" t="s">
        <v>44</v>
      </c>
      <c r="P85" s="2" t="b">
        <v>0</v>
      </c>
    </row>
    <row r="86" spans="1:16" x14ac:dyDescent="0.3">
      <c r="A86" s="2">
        <f>Sheet1!$G$164</f>
        <v>90000</v>
      </c>
      <c r="B86" s="1" t="s">
        <v>85</v>
      </c>
      <c r="C86" s="2">
        <v>0</v>
      </c>
      <c r="H86" s="2" t="s">
        <v>43</v>
      </c>
      <c r="I86" s="2" t="s">
        <v>43</v>
      </c>
      <c r="J86" s="2">
        <f>Sheet1!$F$164</f>
        <v>-210000</v>
      </c>
      <c r="K86" s="2">
        <f>Sheet1!$F$163</f>
        <v>0.4</v>
      </c>
      <c r="L86" s="2" t="s">
        <v>103</v>
      </c>
      <c r="M86" s="1" t="s">
        <v>44</v>
      </c>
      <c r="P86" s="2" t="b">
        <v>0</v>
      </c>
    </row>
    <row r="87" spans="1:16" x14ac:dyDescent="0.3">
      <c r="A87" s="2">
        <f>Sheet1!$G$148</f>
        <v>-2550000</v>
      </c>
      <c r="B87" s="1" t="s">
        <v>83</v>
      </c>
      <c r="C87" s="2">
        <v>0</v>
      </c>
      <c r="H87" s="2" t="s">
        <v>43</v>
      </c>
      <c r="I87" s="2" t="s">
        <v>43</v>
      </c>
      <c r="J87" s="2">
        <f>Sheet1!$F$148</f>
        <v>-150000</v>
      </c>
      <c r="K87" s="2">
        <f>Sheet1!$F$147</f>
        <v>0.25</v>
      </c>
      <c r="L87" s="2" t="s">
        <v>105</v>
      </c>
      <c r="M87" s="1" t="s">
        <v>44</v>
      </c>
      <c r="P87" s="2" t="b">
        <v>0</v>
      </c>
    </row>
    <row r="88" spans="1:16" x14ac:dyDescent="0.3">
      <c r="A88" s="2">
        <f>Sheet1!$G$152</f>
        <v>-2580000</v>
      </c>
      <c r="B88" s="1" t="s">
        <v>84</v>
      </c>
      <c r="C88" s="2">
        <v>0</v>
      </c>
      <c r="H88" s="2" t="s">
        <v>43</v>
      </c>
      <c r="I88" s="2" t="s">
        <v>43</v>
      </c>
      <c r="J88" s="2">
        <f>Sheet1!$F$152</f>
        <v>-180000</v>
      </c>
      <c r="K88" s="2">
        <f>Sheet1!$F$151</f>
        <v>0.35</v>
      </c>
      <c r="L88" s="2" t="s">
        <v>105</v>
      </c>
      <c r="M88" s="1" t="s">
        <v>44</v>
      </c>
      <c r="P88" s="2" t="b">
        <v>0</v>
      </c>
    </row>
    <row r="89" spans="1:16" x14ac:dyDescent="0.3">
      <c r="A89" s="2">
        <f>Sheet1!$G$154</f>
        <v>-2610000</v>
      </c>
      <c r="B89" s="1" t="s">
        <v>85</v>
      </c>
      <c r="C89" s="2">
        <v>0</v>
      </c>
      <c r="H89" s="2" t="s">
        <v>43</v>
      </c>
      <c r="I89" s="2" t="s">
        <v>43</v>
      </c>
      <c r="J89" s="2">
        <f>Sheet1!$F$154</f>
        <v>-210000</v>
      </c>
      <c r="K89" s="2">
        <f>Sheet1!$F$153</f>
        <v>0.4</v>
      </c>
      <c r="L89" s="2" t="s">
        <v>105</v>
      </c>
      <c r="M89" s="1" t="s">
        <v>44</v>
      </c>
      <c r="P89" s="2" t="b">
        <v>0</v>
      </c>
    </row>
    <row r="90" spans="1:16" x14ac:dyDescent="0.3">
      <c r="A90" s="2">
        <f>Sheet1!$G$138</f>
        <v>-2700000</v>
      </c>
      <c r="B90" s="1" t="s">
        <v>83</v>
      </c>
      <c r="C90" s="2">
        <v>0</v>
      </c>
      <c r="H90" s="2" t="s">
        <v>43</v>
      </c>
      <c r="I90" s="2" t="s">
        <v>43</v>
      </c>
      <c r="J90" s="2">
        <f>Sheet1!$F$138</f>
        <v>-150000</v>
      </c>
      <c r="K90" s="2">
        <f>Sheet1!$F$137</f>
        <v>0.35</v>
      </c>
      <c r="L90" s="2" t="s">
        <v>107</v>
      </c>
      <c r="M90" s="1" t="s">
        <v>44</v>
      </c>
      <c r="P90" s="2" t="b">
        <v>0</v>
      </c>
    </row>
    <row r="91" spans="1:16" x14ac:dyDescent="0.3">
      <c r="A91" s="2">
        <f>Sheet1!$G$142</f>
        <v>-2730000</v>
      </c>
      <c r="B91" s="1" t="s">
        <v>84</v>
      </c>
      <c r="C91" s="2">
        <v>0</v>
      </c>
      <c r="H91" s="2" t="s">
        <v>43</v>
      </c>
      <c r="I91" s="2" t="s">
        <v>43</v>
      </c>
      <c r="J91" s="2">
        <f>Sheet1!$F$142</f>
        <v>-180000</v>
      </c>
      <c r="K91" s="2">
        <f>Sheet1!$F$141</f>
        <v>0.25</v>
      </c>
      <c r="L91" s="2" t="s">
        <v>107</v>
      </c>
      <c r="M91" s="1" t="s">
        <v>44</v>
      </c>
      <c r="P91" s="2" t="b">
        <v>0</v>
      </c>
    </row>
    <row r="92" spans="1:16" x14ac:dyDescent="0.3">
      <c r="A92" s="2">
        <f>Sheet1!$G$144</f>
        <v>-2760000</v>
      </c>
      <c r="B92" s="1" t="s">
        <v>85</v>
      </c>
      <c r="C92" s="2">
        <v>0</v>
      </c>
      <c r="H92" s="2" t="s">
        <v>43</v>
      </c>
      <c r="I92" s="2" t="s">
        <v>43</v>
      </c>
      <c r="J92" s="2">
        <f>Sheet1!$F$144</f>
        <v>-210000</v>
      </c>
      <c r="K92" s="2">
        <f>Sheet1!$F$143</f>
        <v>0.4</v>
      </c>
      <c r="L92" s="2" t="s">
        <v>107</v>
      </c>
      <c r="M92" s="1" t="s">
        <v>44</v>
      </c>
      <c r="P92" s="2" t="b">
        <v>0</v>
      </c>
    </row>
    <row r="93" spans="1:16" x14ac:dyDescent="0.3">
      <c r="A93" s="2">
        <f>Sheet1!$G$128</f>
        <v>-950000</v>
      </c>
      <c r="B93" s="1" t="s">
        <v>83</v>
      </c>
      <c r="C93" s="2">
        <v>0</v>
      </c>
      <c r="H93" s="2" t="s">
        <v>43</v>
      </c>
      <c r="I93" s="2" t="s">
        <v>43</v>
      </c>
      <c r="J93" s="2">
        <f>Sheet1!$F$128</f>
        <v>-150000</v>
      </c>
      <c r="K93" s="2">
        <f>Sheet1!$F$127</f>
        <v>0.3</v>
      </c>
      <c r="L93" s="2" t="s">
        <v>109</v>
      </c>
      <c r="M93" s="1" t="s">
        <v>44</v>
      </c>
      <c r="P93" s="2" t="b">
        <v>0</v>
      </c>
    </row>
    <row r="94" spans="1:16" x14ac:dyDescent="0.3">
      <c r="A94" s="2">
        <f>Sheet1!$G$132</f>
        <v>-980000</v>
      </c>
      <c r="B94" s="1" t="s">
        <v>84</v>
      </c>
      <c r="C94" s="2">
        <v>0</v>
      </c>
      <c r="H94" s="2" t="s">
        <v>43</v>
      </c>
      <c r="I94" s="2" t="s">
        <v>43</v>
      </c>
      <c r="J94" s="2">
        <f>Sheet1!$F$132</f>
        <v>-180000</v>
      </c>
      <c r="K94" s="2">
        <f>Sheet1!$F$131</f>
        <v>0.35</v>
      </c>
      <c r="L94" s="2" t="s">
        <v>109</v>
      </c>
      <c r="M94" s="1" t="s">
        <v>44</v>
      </c>
      <c r="P94" s="2" t="b">
        <v>0</v>
      </c>
    </row>
    <row r="95" spans="1:16" x14ac:dyDescent="0.3">
      <c r="A95" s="2">
        <f>Sheet1!$G$134</f>
        <v>-1010000</v>
      </c>
      <c r="B95" s="1" t="s">
        <v>85</v>
      </c>
      <c r="C95" s="2">
        <v>0</v>
      </c>
      <c r="H95" s="2" t="s">
        <v>43</v>
      </c>
      <c r="I95" s="2" t="s">
        <v>43</v>
      </c>
      <c r="J95" s="2">
        <f>Sheet1!$F$134</f>
        <v>-210000</v>
      </c>
      <c r="K95" s="2">
        <f>Sheet1!$F$133</f>
        <v>0.35</v>
      </c>
      <c r="L95" s="2" t="s">
        <v>109</v>
      </c>
      <c r="M95" s="1" t="s">
        <v>44</v>
      </c>
      <c r="P95" s="2" t="b">
        <v>0</v>
      </c>
    </row>
    <row r="96" spans="1:16" x14ac:dyDescent="0.3">
      <c r="A96" s="2">
        <f>Sheet1!$G$118</f>
        <v>-875000</v>
      </c>
      <c r="B96" s="1" t="s">
        <v>83</v>
      </c>
      <c r="C96" s="2">
        <v>0</v>
      </c>
      <c r="H96" s="2" t="s">
        <v>43</v>
      </c>
      <c r="I96" s="2" t="s">
        <v>43</v>
      </c>
      <c r="J96" s="2">
        <f>Sheet1!$F$118</f>
        <v>-150000</v>
      </c>
      <c r="K96" s="2">
        <f>Sheet1!$F$117</f>
        <v>0.4</v>
      </c>
      <c r="L96" s="2" t="s">
        <v>111</v>
      </c>
      <c r="M96" s="1" t="s">
        <v>44</v>
      </c>
      <c r="P96" s="2" t="b">
        <v>0</v>
      </c>
    </row>
    <row r="97" spans="1:16" x14ac:dyDescent="0.3">
      <c r="A97" s="2">
        <f>Sheet1!$G$122</f>
        <v>-905000</v>
      </c>
      <c r="B97" s="1" t="s">
        <v>84</v>
      </c>
      <c r="C97" s="2">
        <v>0</v>
      </c>
      <c r="H97" s="2" t="s">
        <v>43</v>
      </c>
      <c r="I97" s="2" t="s">
        <v>43</v>
      </c>
      <c r="J97" s="2">
        <f>Sheet1!$F$122</f>
        <v>-180000</v>
      </c>
      <c r="K97" s="2">
        <f>Sheet1!$F$121</f>
        <v>0.2</v>
      </c>
      <c r="L97" s="2" t="s">
        <v>111</v>
      </c>
      <c r="M97" s="1" t="s">
        <v>44</v>
      </c>
      <c r="P97" s="2" t="b">
        <v>0</v>
      </c>
    </row>
    <row r="98" spans="1:16" x14ac:dyDescent="0.3">
      <c r="A98" s="2">
        <f>Sheet1!$G$124</f>
        <v>-935000</v>
      </c>
      <c r="B98" s="1" t="s">
        <v>85</v>
      </c>
      <c r="C98" s="2">
        <v>0</v>
      </c>
      <c r="H98" s="2" t="s">
        <v>43</v>
      </c>
      <c r="I98" s="2" t="s">
        <v>43</v>
      </c>
      <c r="J98" s="2">
        <f>Sheet1!$F$124</f>
        <v>-210000</v>
      </c>
      <c r="K98" s="2">
        <f>Sheet1!$F$123</f>
        <v>0.4</v>
      </c>
      <c r="L98" s="2" t="s">
        <v>111</v>
      </c>
      <c r="M98" s="1" t="s">
        <v>44</v>
      </c>
      <c r="P98" s="2" t="b">
        <v>0</v>
      </c>
    </row>
    <row r="99" spans="1:16" x14ac:dyDescent="0.3">
      <c r="A99" s="2">
        <f>Sheet1!$G$108</f>
        <v>-2050000</v>
      </c>
      <c r="B99" s="1" t="s">
        <v>83</v>
      </c>
      <c r="C99" s="2">
        <v>0</v>
      </c>
      <c r="H99" s="2" t="s">
        <v>43</v>
      </c>
      <c r="I99" s="2" t="s">
        <v>43</v>
      </c>
      <c r="J99" s="2">
        <f>Sheet1!$F$108</f>
        <v>-150000</v>
      </c>
      <c r="K99" s="2">
        <f>Sheet1!$F$107</f>
        <v>0.3</v>
      </c>
      <c r="L99" s="2" t="s">
        <v>113</v>
      </c>
      <c r="M99" s="1" t="s">
        <v>44</v>
      </c>
      <c r="P99" s="2" t="b">
        <v>0</v>
      </c>
    </row>
    <row r="100" spans="1:16" x14ac:dyDescent="0.3">
      <c r="A100" s="2">
        <f>Sheet1!$G$112</f>
        <v>-2080000</v>
      </c>
      <c r="B100" s="1" t="s">
        <v>84</v>
      </c>
      <c r="C100" s="2">
        <v>0</v>
      </c>
      <c r="H100" s="2" t="s">
        <v>43</v>
      </c>
      <c r="I100" s="2" t="s">
        <v>43</v>
      </c>
      <c r="J100" s="2">
        <f>Sheet1!$F$112</f>
        <v>-180000</v>
      </c>
      <c r="K100" s="2">
        <f>Sheet1!$F$111</f>
        <v>0.35</v>
      </c>
      <c r="L100" s="2" t="s">
        <v>113</v>
      </c>
      <c r="M100" s="1" t="s">
        <v>44</v>
      </c>
      <c r="P100" s="2" t="b">
        <v>0</v>
      </c>
    </row>
    <row r="101" spans="1:16" x14ac:dyDescent="0.3">
      <c r="A101" s="2">
        <f>Sheet1!$G$114</f>
        <v>-2110000</v>
      </c>
      <c r="B101" s="1" t="s">
        <v>85</v>
      </c>
      <c r="C101" s="2">
        <v>0</v>
      </c>
      <c r="H101" s="2" t="s">
        <v>43</v>
      </c>
      <c r="I101" s="2" t="s">
        <v>43</v>
      </c>
      <c r="J101" s="2">
        <f>Sheet1!$F$114</f>
        <v>-210000</v>
      </c>
      <c r="K101" s="2">
        <f>Sheet1!$F$113</f>
        <v>0.35</v>
      </c>
      <c r="L101" s="2" t="s">
        <v>113</v>
      </c>
      <c r="M101" s="1" t="s">
        <v>44</v>
      </c>
      <c r="P101" s="2" t="b">
        <v>0</v>
      </c>
    </row>
    <row r="102" spans="1:16" x14ac:dyDescent="0.3">
      <c r="A102" s="2">
        <f>Sheet1!$G$98</f>
        <v>-2200000</v>
      </c>
      <c r="B102" s="1" t="s">
        <v>83</v>
      </c>
      <c r="C102" s="2">
        <v>0</v>
      </c>
      <c r="H102" s="2" t="s">
        <v>43</v>
      </c>
      <c r="I102" s="2" t="s">
        <v>43</v>
      </c>
      <c r="J102" s="2">
        <f>Sheet1!$F$98</f>
        <v>-150000</v>
      </c>
      <c r="K102" s="2">
        <f>Sheet1!$F$97</f>
        <v>0.4</v>
      </c>
      <c r="L102" s="2" t="s">
        <v>115</v>
      </c>
      <c r="M102" s="1" t="s">
        <v>44</v>
      </c>
      <c r="P102" s="2" t="b">
        <v>0</v>
      </c>
    </row>
    <row r="103" spans="1:16" x14ac:dyDescent="0.3">
      <c r="A103" s="2">
        <f>Sheet1!$G$102</f>
        <v>-2230000</v>
      </c>
      <c r="B103" s="1" t="s">
        <v>84</v>
      </c>
      <c r="C103" s="2">
        <v>0</v>
      </c>
      <c r="H103" s="2" t="s">
        <v>43</v>
      </c>
      <c r="I103" s="2" t="s">
        <v>43</v>
      </c>
      <c r="J103" s="2">
        <f>Sheet1!$F$102</f>
        <v>-180000</v>
      </c>
      <c r="K103" s="2">
        <f>Sheet1!$F$101</f>
        <v>0.2</v>
      </c>
      <c r="L103" s="2" t="s">
        <v>115</v>
      </c>
      <c r="M103" s="1" t="s">
        <v>44</v>
      </c>
      <c r="P103" s="2" t="b">
        <v>0</v>
      </c>
    </row>
    <row r="104" spans="1:16" x14ac:dyDescent="0.3">
      <c r="A104" s="2">
        <f>Sheet1!$G$104</f>
        <v>-2260000</v>
      </c>
      <c r="B104" s="1" t="s">
        <v>85</v>
      </c>
      <c r="C104" s="2">
        <v>0</v>
      </c>
      <c r="H104" s="2" t="s">
        <v>43</v>
      </c>
      <c r="I104" s="2" t="s">
        <v>43</v>
      </c>
      <c r="J104" s="2">
        <f>Sheet1!$F$104</f>
        <v>-210000</v>
      </c>
      <c r="K104" s="2">
        <f>Sheet1!$F$103</f>
        <v>0.4</v>
      </c>
      <c r="L104" s="2" t="s">
        <v>115</v>
      </c>
      <c r="M104" s="1" t="s">
        <v>44</v>
      </c>
      <c r="P104" s="2" t="b">
        <v>0</v>
      </c>
    </row>
    <row r="105" spans="1:16" x14ac:dyDescent="0.3">
      <c r="A105" s="2">
        <f>Sheet1!$G$88</f>
        <v>7400000</v>
      </c>
      <c r="B105" s="1" t="s">
        <v>83</v>
      </c>
      <c r="C105" s="2">
        <v>0</v>
      </c>
      <c r="H105" s="2" t="s">
        <v>43</v>
      </c>
      <c r="I105" s="2" t="s">
        <v>43</v>
      </c>
      <c r="J105" s="2">
        <f>Sheet1!$F$88</f>
        <v>-150000</v>
      </c>
      <c r="K105" s="2">
        <f>Sheet1!$F$87</f>
        <v>0.3</v>
      </c>
      <c r="L105" s="2" t="s">
        <v>117</v>
      </c>
      <c r="M105" s="1" t="s">
        <v>44</v>
      </c>
      <c r="P105" s="2" t="b">
        <v>0</v>
      </c>
    </row>
    <row r="106" spans="1:16" x14ac:dyDescent="0.3">
      <c r="A106" s="2">
        <f>Sheet1!$G$92</f>
        <v>7370000</v>
      </c>
      <c r="B106" s="1" t="s">
        <v>84</v>
      </c>
      <c r="C106" s="2">
        <v>0</v>
      </c>
      <c r="H106" s="2" t="s">
        <v>43</v>
      </c>
      <c r="I106" s="2" t="s">
        <v>43</v>
      </c>
      <c r="J106" s="2">
        <f>Sheet1!$F$92</f>
        <v>-180000</v>
      </c>
      <c r="K106" s="2">
        <f>Sheet1!$F$91</f>
        <v>0.3</v>
      </c>
      <c r="L106" s="2" t="s">
        <v>117</v>
      </c>
      <c r="M106" s="1" t="s">
        <v>44</v>
      </c>
      <c r="P106" s="2" t="b">
        <v>0</v>
      </c>
    </row>
    <row r="107" spans="1:16" x14ac:dyDescent="0.3">
      <c r="A107" s="2">
        <f>Sheet1!$G$94</f>
        <v>7340000</v>
      </c>
      <c r="B107" s="1" t="s">
        <v>85</v>
      </c>
      <c r="C107" s="2">
        <v>0</v>
      </c>
      <c r="H107" s="2" t="s">
        <v>43</v>
      </c>
      <c r="I107" s="2" t="s">
        <v>43</v>
      </c>
      <c r="J107" s="2">
        <f>Sheet1!$F$94</f>
        <v>-210000</v>
      </c>
      <c r="K107" s="2">
        <f>Sheet1!$F$93</f>
        <v>0.4</v>
      </c>
      <c r="L107" s="2" t="s">
        <v>117</v>
      </c>
      <c r="M107" s="1" t="s">
        <v>44</v>
      </c>
      <c r="P107" s="2" t="b">
        <v>0</v>
      </c>
    </row>
    <row r="108" spans="1:16" x14ac:dyDescent="0.3">
      <c r="A108" s="2">
        <f>Sheet1!$G$78</f>
        <v>7250000</v>
      </c>
      <c r="B108" s="1" t="s">
        <v>83</v>
      </c>
      <c r="C108" s="2">
        <v>0</v>
      </c>
      <c r="H108" s="2" t="s">
        <v>43</v>
      </c>
      <c r="I108" s="2" t="s">
        <v>43</v>
      </c>
      <c r="J108" s="2">
        <f>Sheet1!$F$78</f>
        <v>-150000</v>
      </c>
      <c r="K108" s="2">
        <f>Sheet1!$F$77</f>
        <v>0.55000000000000004</v>
      </c>
      <c r="L108" s="2" t="s">
        <v>119</v>
      </c>
      <c r="M108" s="1" t="s">
        <v>44</v>
      </c>
      <c r="P108" s="2" t="b">
        <v>0</v>
      </c>
    </row>
    <row r="109" spans="1:16" x14ac:dyDescent="0.3">
      <c r="A109" s="2">
        <f>Sheet1!$G$82</f>
        <v>7220000</v>
      </c>
      <c r="B109" s="1" t="s">
        <v>84</v>
      </c>
      <c r="C109" s="2">
        <v>0</v>
      </c>
      <c r="H109" s="2" t="s">
        <v>43</v>
      </c>
      <c r="I109" s="2" t="s">
        <v>43</v>
      </c>
      <c r="J109" s="2">
        <f>Sheet1!$F$82</f>
        <v>-180000</v>
      </c>
      <c r="K109" s="2">
        <f>Sheet1!$F$81</f>
        <v>0.25</v>
      </c>
      <c r="L109" s="2" t="s">
        <v>119</v>
      </c>
      <c r="M109" s="1" t="s">
        <v>44</v>
      </c>
      <c r="P109" s="2" t="b">
        <v>0</v>
      </c>
    </row>
    <row r="110" spans="1:16" x14ac:dyDescent="0.3">
      <c r="A110" s="2">
        <f>Sheet1!$G$84</f>
        <v>7190000</v>
      </c>
      <c r="B110" s="1" t="s">
        <v>85</v>
      </c>
      <c r="C110" s="2">
        <v>0</v>
      </c>
      <c r="H110" s="2" t="s">
        <v>43</v>
      </c>
      <c r="I110" s="2" t="s">
        <v>43</v>
      </c>
      <c r="J110" s="2">
        <f>Sheet1!$F$84</f>
        <v>-210000</v>
      </c>
      <c r="K110" s="2">
        <f>Sheet1!$F$83</f>
        <v>0.2</v>
      </c>
      <c r="L110" s="2" t="s">
        <v>119</v>
      </c>
      <c r="M110" s="1" t="s">
        <v>44</v>
      </c>
      <c r="P110" s="2" t="b">
        <v>0</v>
      </c>
    </row>
    <row r="111" spans="1:16" x14ac:dyDescent="0.3">
      <c r="A111" s="2">
        <f>Sheet1!$G$68</f>
        <v>4550000</v>
      </c>
      <c r="B111" s="1" t="s">
        <v>83</v>
      </c>
      <c r="C111" s="2">
        <v>0</v>
      </c>
      <c r="H111" s="2" t="s">
        <v>43</v>
      </c>
      <c r="I111" s="2" t="s">
        <v>43</v>
      </c>
      <c r="J111" s="2">
        <f>Sheet1!$F$68</f>
        <v>-150000</v>
      </c>
      <c r="K111" s="2">
        <f>Sheet1!$F$67</f>
        <v>0.3</v>
      </c>
      <c r="L111" s="2" t="s">
        <v>121</v>
      </c>
      <c r="M111" s="1" t="s">
        <v>44</v>
      </c>
      <c r="P111" s="2" t="b">
        <v>0</v>
      </c>
    </row>
    <row r="112" spans="1:16" x14ac:dyDescent="0.3">
      <c r="A112" s="2">
        <f>Sheet1!$G$72</f>
        <v>4520000</v>
      </c>
      <c r="B112" s="1" t="s">
        <v>84</v>
      </c>
      <c r="C112" s="2">
        <v>0</v>
      </c>
      <c r="H112" s="2" t="s">
        <v>43</v>
      </c>
      <c r="I112" s="2" t="s">
        <v>43</v>
      </c>
      <c r="J112" s="2">
        <f>Sheet1!$F$72</f>
        <v>-180000</v>
      </c>
      <c r="K112" s="2">
        <f>Sheet1!$F$71</f>
        <v>0.3</v>
      </c>
      <c r="L112" s="2" t="s">
        <v>121</v>
      </c>
      <c r="M112" s="1" t="s">
        <v>44</v>
      </c>
      <c r="P112" s="2" t="b">
        <v>0</v>
      </c>
    </row>
    <row r="113" spans="1:16" x14ac:dyDescent="0.3">
      <c r="A113" s="2">
        <f>Sheet1!$G$74</f>
        <v>4490000</v>
      </c>
      <c r="B113" s="1" t="s">
        <v>85</v>
      </c>
      <c r="C113" s="2">
        <v>0</v>
      </c>
      <c r="H113" s="2" t="s">
        <v>43</v>
      </c>
      <c r="I113" s="2" t="s">
        <v>43</v>
      </c>
      <c r="J113" s="2">
        <f>Sheet1!$F$74</f>
        <v>-210000</v>
      </c>
      <c r="K113" s="2">
        <f>Sheet1!$F$73</f>
        <v>0.4</v>
      </c>
      <c r="L113" s="2" t="s">
        <v>121</v>
      </c>
      <c r="M113" s="1" t="s">
        <v>44</v>
      </c>
      <c r="P113" s="2" t="b">
        <v>0</v>
      </c>
    </row>
    <row r="114" spans="1:16" x14ac:dyDescent="0.3">
      <c r="A114" s="2">
        <f>Sheet1!$G$58</f>
        <v>4400000</v>
      </c>
      <c r="B114" s="1" t="s">
        <v>83</v>
      </c>
      <c r="C114" s="2">
        <v>0</v>
      </c>
      <c r="H114" s="2" t="s">
        <v>43</v>
      </c>
      <c r="I114" s="2" t="s">
        <v>43</v>
      </c>
      <c r="J114" s="2">
        <f>Sheet1!$F$58</f>
        <v>-150000</v>
      </c>
      <c r="K114" s="2">
        <f>Sheet1!$F$57</f>
        <v>0.55000000000000004</v>
      </c>
      <c r="L114" s="2" t="s">
        <v>123</v>
      </c>
      <c r="M114" s="1" t="s">
        <v>44</v>
      </c>
      <c r="P114" s="2" t="b">
        <v>0</v>
      </c>
    </row>
    <row r="115" spans="1:16" x14ac:dyDescent="0.3">
      <c r="A115" s="2">
        <f>Sheet1!$G$62</f>
        <v>4370000</v>
      </c>
      <c r="B115" s="1" t="s">
        <v>84</v>
      </c>
      <c r="C115" s="2">
        <v>0</v>
      </c>
      <c r="H115" s="2" t="s">
        <v>43</v>
      </c>
      <c r="I115" s="2" t="s">
        <v>43</v>
      </c>
      <c r="J115" s="2">
        <f>Sheet1!$F$62</f>
        <v>-180000</v>
      </c>
      <c r="K115" s="2">
        <f>Sheet1!$F$61</f>
        <v>0.25</v>
      </c>
      <c r="L115" s="2" t="s">
        <v>123</v>
      </c>
      <c r="M115" s="1" t="s">
        <v>44</v>
      </c>
      <c r="P115" s="2" t="b">
        <v>0</v>
      </c>
    </row>
    <row r="116" spans="1:16" x14ac:dyDescent="0.3">
      <c r="A116" s="2">
        <f>Sheet1!$G$64</f>
        <v>4340000</v>
      </c>
      <c r="B116" s="1" t="s">
        <v>85</v>
      </c>
      <c r="C116" s="2">
        <v>0</v>
      </c>
      <c r="H116" s="2" t="s">
        <v>43</v>
      </c>
      <c r="I116" s="2" t="s">
        <v>43</v>
      </c>
      <c r="J116" s="2">
        <f>Sheet1!$F$64</f>
        <v>-210000</v>
      </c>
      <c r="K116" s="2">
        <f>Sheet1!$F$63</f>
        <v>0.2</v>
      </c>
      <c r="L116" s="2" t="s">
        <v>123</v>
      </c>
      <c r="M116" s="1" t="s">
        <v>44</v>
      </c>
      <c r="P116" s="2" t="b">
        <v>0</v>
      </c>
    </row>
    <row r="117" spans="1:16" x14ac:dyDescent="0.3">
      <c r="A117" s="2">
        <f>Sheet1!$G$48</f>
        <v>6000000</v>
      </c>
      <c r="B117" s="1" t="s">
        <v>83</v>
      </c>
      <c r="C117" s="2">
        <v>0</v>
      </c>
      <c r="H117" s="2" t="s">
        <v>43</v>
      </c>
      <c r="I117" s="2" t="s">
        <v>43</v>
      </c>
      <c r="J117" s="2">
        <f>Sheet1!$F$48</f>
        <v>-150000</v>
      </c>
      <c r="K117" s="2">
        <f>Sheet1!$F$47</f>
        <v>0.5</v>
      </c>
      <c r="L117" s="2" t="s">
        <v>125</v>
      </c>
      <c r="M117" s="1" t="s">
        <v>44</v>
      </c>
      <c r="P117" s="2" t="b">
        <v>0</v>
      </c>
    </row>
    <row r="118" spans="1:16" x14ac:dyDescent="0.3">
      <c r="A118" s="2">
        <f>Sheet1!$G$52</f>
        <v>5970000</v>
      </c>
      <c r="B118" s="1" t="s">
        <v>84</v>
      </c>
      <c r="C118" s="2">
        <v>0</v>
      </c>
      <c r="H118" s="2" t="s">
        <v>43</v>
      </c>
      <c r="I118" s="2" t="s">
        <v>43</v>
      </c>
      <c r="J118" s="2">
        <f>Sheet1!$F$52</f>
        <v>-180000</v>
      </c>
      <c r="K118" s="2">
        <f>Sheet1!$F$51</f>
        <v>0.3</v>
      </c>
      <c r="L118" s="2" t="s">
        <v>125</v>
      </c>
      <c r="M118" s="1" t="s">
        <v>44</v>
      </c>
      <c r="P118" s="2" t="b">
        <v>0</v>
      </c>
    </row>
    <row r="119" spans="1:16" x14ac:dyDescent="0.3">
      <c r="A119" s="2">
        <f>Sheet1!$G$54</f>
        <v>5940000</v>
      </c>
      <c r="B119" s="1" t="s">
        <v>85</v>
      </c>
      <c r="C119" s="2">
        <v>0</v>
      </c>
      <c r="H119" s="2" t="s">
        <v>43</v>
      </c>
      <c r="I119" s="2" t="s">
        <v>43</v>
      </c>
      <c r="J119" s="2">
        <f>Sheet1!$F$54</f>
        <v>-210000</v>
      </c>
      <c r="K119" s="2">
        <f>Sheet1!$F$53</f>
        <v>0.2</v>
      </c>
      <c r="L119" s="2" t="s">
        <v>125</v>
      </c>
      <c r="M119" s="1" t="s">
        <v>44</v>
      </c>
      <c r="P119" s="2" t="b">
        <v>0</v>
      </c>
    </row>
    <row r="120" spans="1:16" x14ac:dyDescent="0.3">
      <c r="A120" s="2">
        <f>Sheet1!$G$38</f>
        <v>5850000</v>
      </c>
      <c r="B120" s="1" t="s">
        <v>83</v>
      </c>
      <c r="C120" s="2">
        <v>0</v>
      </c>
      <c r="H120" s="2" t="s">
        <v>43</v>
      </c>
      <c r="I120" s="2" t="s">
        <v>43</v>
      </c>
      <c r="J120" s="2">
        <f>Sheet1!$F$38</f>
        <v>-150000</v>
      </c>
      <c r="K120" s="2">
        <f>Sheet1!$F$37</f>
        <v>0.6</v>
      </c>
      <c r="L120" s="2" t="s">
        <v>127</v>
      </c>
      <c r="M120" s="1" t="s">
        <v>44</v>
      </c>
      <c r="P120" s="2" t="b">
        <v>0</v>
      </c>
    </row>
    <row r="121" spans="1:16" x14ac:dyDescent="0.3">
      <c r="A121" s="2">
        <f>Sheet1!$G$42</f>
        <v>5820000</v>
      </c>
      <c r="B121" s="1" t="s">
        <v>84</v>
      </c>
      <c r="C121" s="2">
        <v>0</v>
      </c>
      <c r="H121" s="2" t="s">
        <v>43</v>
      </c>
      <c r="I121" s="2" t="s">
        <v>43</v>
      </c>
      <c r="J121" s="2">
        <f>Sheet1!$F$42</f>
        <v>-180000</v>
      </c>
      <c r="K121" s="2">
        <f>Sheet1!$F$41</f>
        <v>0.25</v>
      </c>
      <c r="L121" s="2" t="s">
        <v>127</v>
      </c>
      <c r="M121" s="1" t="s">
        <v>44</v>
      </c>
      <c r="P121" s="2" t="b">
        <v>0</v>
      </c>
    </row>
    <row r="122" spans="1:16" x14ac:dyDescent="0.3">
      <c r="A122" s="2">
        <f>Sheet1!$G$44</f>
        <v>5790000</v>
      </c>
      <c r="B122" s="1" t="s">
        <v>85</v>
      </c>
      <c r="C122" s="2">
        <v>0</v>
      </c>
      <c r="H122" s="2" t="s">
        <v>43</v>
      </c>
      <c r="I122" s="2" t="s">
        <v>43</v>
      </c>
      <c r="J122" s="2">
        <f>Sheet1!$F$44</f>
        <v>-210000</v>
      </c>
      <c r="K122" s="2">
        <f>Sheet1!$F$43</f>
        <v>0.15</v>
      </c>
      <c r="L122" s="2" t="s">
        <v>127</v>
      </c>
      <c r="M122" s="1" t="s">
        <v>44</v>
      </c>
      <c r="P122" s="2" t="b">
        <v>0</v>
      </c>
    </row>
    <row r="123" spans="1:16" x14ac:dyDescent="0.3">
      <c r="A123" s="2">
        <f>Sheet1!$G$28</f>
        <v>4750000</v>
      </c>
      <c r="B123" s="1" t="s">
        <v>83</v>
      </c>
      <c r="C123" s="2">
        <v>0</v>
      </c>
      <c r="H123" s="2" t="s">
        <v>43</v>
      </c>
      <c r="I123" s="2" t="s">
        <v>43</v>
      </c>
      <c r="J123" s="2">
        <f>Sheet1!$F$28</f>
        <v>-150000</v>
      </c>
      <c r="K123" s="2">
        <f>Sheet1!$F$27</f>
        <v>0.5</v>
      </c>
      <c r="L123" s="2" t="s">
        <v>129</v>
      </c>
      <c r="M123" s="1" t="s">
        <v>44</v>
      </c>
      <c r="P123" s="2" t="b">
        <v>0</v>
      </c>
    </row>
    <row r="124" spans="1:16" x14ac:dyDescent="0.3">
      <c r="A124" s="2">
        <f>Sheet1!$G$32</f>
        <v>4720000</v>
      </c>
      <c r="B124" s="1" t="s">
        <v>84</v>
      </c>
      <c r="C124" s="2">
        <v>0</v>
      </c>
      <c r="H124" s="2" t="s">
        <v>43</v>
      </c>
      <c r="I124" s="2" t="s">
        <v>43</v>
      </c>
      <c r="J124" s="2">
        <f>Sheet1!$F$32</f>
        <v>-180000</v>
      </c>
      <c r="K124" s="2">
        <f>Sheet1!$F$31</f>
        <v>0.3</v>
      </c>
      <c r="L124" s="2" t="s">
        <v>129</v>
      </c>
      <c r="M124" s="1" t="s">
        <v>44</v>
      </c>
      <c r="P124" s="2" t="b">
        <v>0</v>
      </c>
    </row>
    <row r="125" spans="1:16" x14ac:dyDescent="0.3">
      <c r="A125" s="2">
        <f>Sheet1!$G$34</f>
        <v>4690000</v>
      </c>
      <c r="B125" s="1" t="s">
        <v>85</v>
      </c>
      <c r="C125" s="2">
        <v>0</v>
      </c>
      <c r="H125" s="2" t="s">
        <v>43</v>
      </c>
      <c r="I125" s="2" t="s">
        <v>43</v>
      </c>
      <c r="J125" s="2">
        <f>Sheet1!$F$34</f>
        <v>-210000</v>
      </c>
      <c r="K125" s="2">
        <f>Sheet1!$F$33</f>
        <v>0.2</v>
      </c>
      <c r="L125" s="2" t="s">
        <v>129</v>
      </c>
      <c r="M125" s="1" t="s">
        <v>44</v>
      </c>
      <c r="P125" s="2" t="b">
        <v>0</v>
      </c>
    </row>
    <row r="126" spans="1:16" x14ac:dyDescent="0.3">
      <c r="A126" s="2">
        <f>Sheet1!$G$18</f>
        <v>4600000</v>
      </c>
      <c r="B126" s="1" t="s">
        <v>83</v>
      </c>
      <c r="C126" s="2">
        <v>0</v>
      </c>
      <c r="H126" s="2" t="s">
        <v>43</v>
      </c>
      <c r="I126" s="2" t="s">
        <v>43</v>
      </c>
      <c r="J126" s="2">
        <f>Sheet1!$F$18</f>
        <v>-150000</v>
      </c>
      <c r="K126" s="2">
        <f>Sheet1!$F$17</f>
        <v>0.6</v>
      </c>
      <c r="L126" s="2" t="s">
        <v>131</v>
      </c>
      <c r="M126" s="1" t="s">
        <v>44</v>
      </c>
      <c r="P126" s="2" t="b">
        <v>0</v>
      </c>
    </row>
    <row r="127" spans="1:16" x14ac:dyDescent="0.3">
      <c r="A127" s="2">
        <f>Sheet1!$G$22</f>
        <v>4570000</v>
      </c>
      <c r="B127" s="1" t="s">
        <v>84</v>
      </c>
      <c r="C127" s="2">
        <v>0</v>
      </c>
      <c r="H127" s="2" t="s">
        <v>43</v>
      </c>
      <c r="I127" s="2" t="s">
        <v>43</v>
      </c>
      <c r="J127" s="2">
        <f>Sheet1!$F$22</f>
        <v>-180000</v>
      </c>
      <c r="K127" s="2">
        <f>Sheet1!$F$21</f>
        <v>0.25</v>
      </c>
      <c r="L127" s="2" t="s">
        <v>131</v>
      </c>
      <c r="M127" s="1" t="s">
        <v>44</v>
      </c>
      <c r="P127" s="2" t="b">
        <v>0</v>
      </c>
    </row>
    <row r="128" spans="1:16" x14ac:dyDescent="0.3">
      <c r="A128" s="2">
        <f>Sheet1!$G$24</f>
        <v>4540000</v>
      </c>
      <c r="B128" s="1" t="s">
        <v>85</v>
      </c>
      <c r="C128" s="2">
        <v>0</v>
      </c>
      <c r="H128" s="2" t="s">
        <v>43</v>
      </c>
      <c r="I128" s="2" t="s">
        <v>43</v>
      </c>
      <c r="J128" s="2">
        <f>Sheet1!$F$24</f>
        <v>-210000</v>
      </c>
      <c r="K128" s="2">
        <f>Sheet1!$F$23</f>
        <v>0.15</v>
      </c>
      <c r="L128" s="2" t="s">
        <v>131</v>
      </c>
      <c r="M128" s="1" t="s">
        <v>44</v>
      </c>
      <c r="P128" s="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treeCalc_1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Savage, Kenneth</dc:creator>
  <cp:lastModifiedBy>Savage, Kenneth</cp:lastModifiedBy>
  <dcterms:created xsi:type="dcterms:W3CDTF">2022-12-07T21:26:06Z</dcterms:created>
  <dcterms:modified xsi:type="dcterms:W3CDTF">2023-03-02T14:53:25Z</dcterms:modified>
</cp:coreProperties>
</file>