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45" yWindow="-60" windowWidth="9630" windowHeight="10995"/>
  </bookViews>
  <sheets>
    <sheet name="Sheet1" sheetId="1" r:id="rId1"/>
    <sheet name="Sheet2" sheetId="2" r:id="rId2"/>
    <sheet name="Sheet3" sheetId="3" r:id="rId3"/>
  </sheets>
  <definedNames>
    <definedName name="Brands">Sheet2!$C$4:$C$26</definedName>
    <definedName name="Devices">Sheet2!$B$4:$B$24</definedName>
    <definedName name="Lighting_Types">Sheet2!$D$4:$D$6</definedName>
  </definedNames>
  <calcPr calcId="125725"/>
</workbook>
</file>

<file path=xl/calcChain.xml><?xml version="1.0" encoding="utf-8"?>
<calcChain xmlns="http://schemas.openxmlformats.org/spreadsheetml/2006/main">
  <c r="E50" i="3"/>
  <c r="D50"/>
  <c r="C50"/>
  <c r="A6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O69" i="1"/>
  <c r="O68"/>
  <c r="O67"/>
  <c r="O66"/>
  <c r="O65"/>
  <c r="O64"/>
  <c r="O63"/>
  <c r="O62"/>
  <c r="O60"/>
  <c r="O61"/>
  <c r="P61" s="1"/>
  <c r="O58"/>
  <c r="O59"/>
  <c r="O57"/>
  <c r="L59"/>
  <c r="N59" s="1"/>
  <c r="M57"/>
  <c r="L57"/>
  <c r="N57" s="1"/>
  <c r="P58"/>
  <c r="P59"/>
  <c r="P60"/>
  <c r="P62"/>
  <c r="P63"/>
  <c r="P64"/>
  <c r="P65"/>
  <c r="P66"/>
  <c r="P67"/>
  <c r="P68"/>
  <c r="P69"/>
  <c r="P57"/>
  <c r="L58"/>
  <c r="N58" s="1"/>
  <c r="L60"/>
  <c r="N60" s="1"/>
  <c r="L61"/>
  <c r="N61" s="1"/>
  <c r="L62"/>
  <c r="N62" s="1"/>
  <c r="L63"/>
  <c r="N63" s="1"/>
  <c r="L64"/>
  <c r="N64" s="1"/>
  <c r="L65"/>
  <c r="N65" s="1"/>
  <c r="L66"/>
  <c r="N66" s="1"/>
  <c r="L68"/>
  <c r="N68" s="1"/>
  <c r="L69"/>
  <c r="N69" s="1"/>
  <c r="L67"/>
  <c r="N67" s="1"/>
  <c r="L48"/>
  <c r="M69"/>
  <c r="G12"/>
  <c r="O12" s="1"/>
  <c r="P12" s="1"/>
  <c r="H4"/>
  <c r="O4" s="1"/>
  <c r="M58"/>
  <c r="M59"/>
  <c r="M60"/>
  <c r="M61"/>
  <c r="M62"/>
  <c r="M63"/>
  <c r="M64"/>
  <c r="M65"/>
  <c r="M66"/>
  <c r="M67"/>
  <c r="M68"/>
  <c r="G16"/>
  <c r="O16" s="1"/>
  <c r="P16" s="1"/>
  <c r="H44"/>
  <c r="N44" s="1"/>
  <c r="H45"/>
  <c r="N45" s="1"/>
  <c r="H46"/>
  <c r="N46" s="1"/>
  <c r="H29"/>
  <c r="N29" s="1"/>
  <c r="N37" s="1"/>
  <c r="H30"/>
  <c r="N30" s="1"/>
  <c r="H31"/>
  <c r="N31" s="1"/>
  <c r="H32"/>
  <c r="N32" s="1"/>
  <c r="H33"/>
  <c r="N33" s="1"/>
  <c r="H34"/>
  <c r="N34" s="1"/>
  <c r="H35"/>
  <c r="N35" s="1"/>
  <c r="H36"/>
  <c r="N36" s="1"/>
  <c r="H38"/>
  <c r="N38" s="1"/>
  <c r="N47" s="1"/>
  <c r="H39"/>
  <c r="N39" s="1"/>
  <c r="H40"/>
  <c r="N40" s="1"/>
  <c r="H41"/>
  <c r="N41" s="1"/>
  <c r="H42"/>
  <c r="N42" s="1"/>
  <c r="H43"/>
  <c r="N43" s="1"/>
  <c r="H27"/>
  <c r="N27" s="1"/>
  <c r="H26"/>
  <c r="N26" s="1"/>
  <c r="H25"/>
  <c r="N25" s="1"/>
  <c r="H24"/>
  <c r="G22"/>
  <c r="O22" s="1"/>
  <c r="P22" s="1"/>
  <c r="G24"/>
  <c r="O24" s="1"/>
  <c r="P24" s="1"/>
  <c r="H23"/>
  <c r="N23" s="1"/>
  <c r="H22"/>
  <c r="H18"/>
  <c r="N18" s="1"/>
  <c r="H19"/>
  <c r="N19" s="1"/>
  <c r="H20"/>
  <c r="N20" s="1"/>
  <c r="H21"/>
  <c r="N21" s="1"/>
  <c r="H12"/>
  <c r="N12" s="1"/>
  <c r="N13" s="1"/>
  <c r="H13"/>
  <c r="H14"/>
  <c r="N14" s="1"/>
  <c r="N17" s="1"/>
  <c r="H15"/>
  <c r="N15" s="1"/>
  <c r="H16"/>
  <c r="N16" s="1"/>
  <c r="H7"/>
  <c r="N7" s="1"/>
  <c r="H8"/>
  <c r="N8" s="1"/>
  <c r="H9"/>
  <c r="H10"/>
  <c r="N10" s="1"/>
  <c r="H11"/>
  <c r="N11" s="1"/>
  <c r="H6"/>
  <c r="N6" s="1"/>
  <c r="H5"/>
  <c r="O5" s="1"/>
  <c r="P5" s="1"/>
  <c r="P4" l="1"/>
  <c r="N4"/>
  <c r="O45"/>
  <c r="P45" s="1"/>
  <c r="O43"/>
  <c r="P43" s="1"/>
  <c r="O41"/>
  <c r="P41" s="1"/>
  <c r="O39"/>
  <c r="P39" s="1"/>
  <c r="O36"/>
  <c r="P36" s="1"/>
  <c r="O34"/>
  <c r="P34" s="1"/>
  <c r="O32"/>
  <c r="P32" s="1"/>
  <c r="O30"/>
  <c r="P30" s="1"/>
  <c r="O27"/>
  <c r="P27" s="1"/>
  <c r="O25"/>
  <c r="P25" s="1"/>
  <c r="O23"/>
  <c r="P23" s="1"/>
  <c r="O21"/>
  <c r="P21" s="1"/>
  <c r="O19"/>
  <c r="P19" s="1"/>
  <c r="O14"/>
  <c r="O11"/>
  <c r="P11" s="1"/>
  <c r="O8"/>
  <c r="P8" s="1"/>
  <c r="O6"/>
  <c r="P6" s="1"/>
  <c r="N24"/>
  <c r="N5"/>
  <c r="O46"/>
  <c r="P46" s="1"/>
  <c r="O44"/>
  <c r="P44" s="1"/>
  <c r="O42"/>
  <c r="P42" s="1"/>
  <c r="O40"/>
  <c r="P40" s="1"/>
  <c r="O38"/>
  <c r="O35"/>
  <c r="P35" s="1"/>
  <c r="O33"/>
  <c r="P33" s="1"/>
  <c r="O31"/>
  <c r="P31" s="1"/>
  <c r="O29"/>
  <c r="O26"/>
  <c r="P26" s="1"/>
  <c r="O20"/>
  <c r="P20" s="1"/>
  <c r="O18"/>
  <c r="O15"/>
  <c r="P15" s="1"/>
  <c r="O10"/>
  <c r="O7"/>
  <c r="P7" s="1"/>
  <c r="P70"/>
  <c r="P9"/>
  <c r="O70"/>
  <c r="N22"/>
  <c r="N28" s="1"/>
  <c r="P29" l="1"/>
  <c r="P37" s="1"/>
  <c r="O37"/>
  <c r="P38"/>
  <c r="P47" s="1"/>
  <c r="O47"/>
  <c r="O17"/>
  <c r="P14"/>
  <c r="P17" s="1"/>
  <c r="N9"/>
  <c r="N49" s="1"/>
  <c r="O13"/>
  <c r="P10"/>
  <c r="O28"/>
  <c r="P18"/>
  <c r="P28" s="1"/>
  <c r="P49" s="1"/>
  <c r="P13"/>
  <c r="O9"/>
  <c r="O49" s="1"/>
</calcChain>
</file>

<file path=xl/sharedStrings.xml><?xml version="1.0" encoding="utf-8"?>
<sst xmlns="http://schemas.openxmlformats.org/spreadsheetml/2006/main" count="330" uniqueCount="157">
  <si>
    <t>Device</t>
  </si>
  <si>
    <t>Quantity</t>
  </si>
  <si>
    <t>Percent Time Spend On</t>
  </si>
  <si>
    <t>Percent Time Spend Standby</t>
  </si>
  <si>
    <t>Power Usage Calculation</t>
  </si>
  <si>
    <t>Model</t>
  </si>
  <si>
    <t>Lighting</t>
  </si>
  <si>
    <t>Type</t>
  </si>
  <si>
    <t>Fluorescent</t>
  </si>
  <si>
    <t>Incandescent</t>
  </si>
  <si>
    <t>Brand</t>
  </si>
  <si>
    <t>CPU</t>
  </si>
  <si>
    <t>DC 5700 Micro</t>
  </si>
  <si>
    <t>Days in Office</t>
  </si>
  <si>
    <t>Monitor</t>
  </si>
  <si>
    <t>HPL1750</t>
  </si>
  <si>
    <t>Printer</t>
  </si>
  <si>
    <t>Aticio SPC2222DN</t>
  </si>
  <si>
    <t>Optra T614</t>
  </si>
  <si>
    <t>PDA</t>
  </si>
  <si>
    <t>iPAQ</t>
  </si>
  <si>
    <t>Philips</t>
  </si>
  <si>
    <t>Drop Down Menu Lists</t>
  </si>
  <si>
    <t>Devices</t>
  </si>
  <si>
    <t>Lighting Types</t>
  </si>
  <si>
    <t>Speakers</t>
  </si>
  <si>
    <t>Refrigerator</t>
  </si>
  <si>
    <t>Copier</t>
  </si>
  <si>
    <t>Scanner</t>
  </si>
  <si>
    <t>Coffee Pot</t>
  </si>
  <si>
    <t>Paper Shredder</t>
  </si>
  <si>
    <t>Pencil Sharpener</t>
  </si>
  <si>
    <t>2 Way Radio Charger</t>
  </si>
  <si>
    <t>USB Hub</t>
  </si>
  <si>
    <t>Brands</t>
  </si>
  <si>
    <t>HP</t>
  </si>
  <si>
    <t>Dell</t>
  </si>
  <si>
    <t>Compaq</t>
  </si>
  <si>
    <t>Haier</t>
  </si>
  <si>
    <t>Lexmark</t>
  </si>
  <si>
    <t>Ricoh</t>
  </si>
  <si>
    <t>Sylvania</t>
  </si>
  <si>
    <t>N/A</t>
  </si>
  <si>
    <t>On Time</t>
  </si>
  <si>
    <t>Days On</t>
  </si>
  <si>
    <t>DC 5100</t>
  </si>
  <si>
    <t>HP1745</t>
  </si>
  <si>
    <t>Room</t>
  </si>
  <si>
    <t>Chris Whitehead</t>
  </si>
  <si>
    <t>Docent Office</t>
  </si>
  <si>
    <t>Aticio 3035</t>
  </si>
  <si>
    <t>Desk Lamp</t>
  </si>
  <si>
    <t>Electrix</t>
  </si>
  <si>
    <t>M 410</t>
  </si>
  <si>
    <t>Financial Office</t>
  </si>
  <si>
    <t>T 664</t>
  </si>
  <si>
    <t>Office Weight</t>
  </si>
  <si>
    <t>SPL XC200D</t>
  </si>
  <si>
    <t>Staples</t>
  </si>
  <si>
    <t>Royal</t>
  </si>
  <si>
    <t>Gevalia</t>
  </si>
  <si>
    <t>Brewmaster 2300</t>
  </si>
  <si>
    <t>Label Maker</t>
  </si>
  <si>
    <t>Dyno</t>
  </si>
  <si>
    <t>Server</t>
  </si>
  <si>
    <t>Unknown</t>
  </si>
  <si>
    <t>Fran Pedone</t>
  </si>
  <si>
    <t>Plotter</t>
  </si>
  <si>
    <t>Switch (Ethernet)</t>
  </si>
  <si>
    <t>NetGear</t>
  </si>
  <si>
    <t>Belkin</t>
  </si>
  <si>
    <t>NEC</t>
  </si>
  <si>
    <t>Radio Shack</t>
  </si>
  <si>
    <t>6 Port</t>
  </si>
  <si>
    <t>Color</t>
  </si>
  <si>
    <t>Outreach Office</t>
  </si>
  <si>
    <t>Office 1</t>
  </si>
  <si>
    <t>Compaq DC5700 Micro Tower</t>
  </si>
  <si>
    <t>Multisync FE770</t>
  </si>
  <si>
    <t>HP D220 MT (DW984a)</t>
  </si>
  <si>
    <t>Multisync FE700+</t>
  </si>
  <si>
    <t>Powerpoint</t>
  </si>
  <si>
    <t>X-Acto</t>
  </si>
  <si>
    <t>Cannon</t>
  </si>
  <si>
    <t>Super G3</t>
  </si>
  <si>
    <t>Space Heater</t>
  </si>
  <si>
    <t>Pelonis</t>
  </si>
  <si>
    <t>Wall Clock</t>
  </si>
  <si>
    <t>Cincinati</t>
  </si>
  <si>
    <t>Sony</t>
  </si>
  <si>
    <t>Disc Furnace 3</t>
  </si>
  <si>
    <t>Fluorescent (Small)</t>
  </si>
  <si>
    <t>Volts</t>
  </si>
  <si>
    <t>Studio</t>
  </si>
  <si>
    <t>Power Rating Wattage</t>
  </si>
  <si>
    <t>Room Weight</t>
  </si>
  <si>
    <t>sub Total</t>
  </si>
  <si>
    <t>TOTAL</t>
  </si>
  <si>
    <t>Typewriter</t>
  </si>
  <si>
    <t>Hallway</t>
  </si>
  <si>
    <t>Kilowatt Hours Per Month</t>
  </si>
  <si>
    <t>Total Separate Offices</t>
  </si>
  <si>
    <t>Total Killowatts Hours Per Month</t>
  </si>
  <si>
    <t>Total Power Per Day (Watts)</t>
  </si>
  <si>
    <t>W/Day</t>
  </si>
  <si>
    <t>KWh/Month</t>
  </si>
  <si>
    <t>Weighted Wing kWh Per Month</t>
  </si>
  <si>
    <t>Weighted Wing Total Killowatts Hours Per Month</t>
  </si>
  <si>
    <t>Power Usage Per Day (Watts)</t>
  </si>
  <si>
    <t>Power Usage Per Month (Watts)</t>
  </si>
  <si>
    <t>Power Usage Per Week (Watts)</t>
  </si>
  <si>
    <t>Office</t>
  </si>
  <si>
    <t>Existing</t>
  </si>
  <si>
    <t>125sf Min./person</t>
  </si>
  <si>
    <t># people</t>
  </si>
  <si>
    <t>Development office</t>
  </si>
  <si>
    <t>volunteer office</t>
  </si>
  <si>
    <t>mem/dev support staff</t>
  </si>
  <si>
    <t>director of mem/dev</t>
  </si>
  <si>
    <t>admin. reception area</t>
  </si>
  <si>
    <t>deputy director's office</t>
  </si>
  <si>
    <t>grants research office</t>
  </si>
  <si>
    <t>assistant to the director</t>
  </si>
  <si>
    <t>director's office</t>
  </si>
  <si>
    <t>director of operations office</t>
  </si>
  <si>
    <r>
      <t>development/membership office</t>
    </r>
    <r>
      <rPr>
        <sz val="10.5"/>
        <rFont val="Arial"/>
        <family val="2"/>
      </rPr>
      <t/>
    </r>
  </si>
  <si>
    <r>
      <t>finance office</t>
    </r>
    <r>
      <rPr>
        <sz val="10.5"/>
        <rFont val="Arial"/>
        <family val="2"/>
      </rPr>
      <t/>
    </r>
  </si>
  <si>
    <t>Human resources office</t>
  </si>
  <si>
    <t>Ed. office #1</t>
  </si>
  <si>
    <t>Ed. office #2</t>
  </si>
  <si>
    <t>Ed. office #3</t>
  </si>
  <si>
    <t>Ed. office #4</t>
  </si>
  <si>
    <t>Ed. office #5</t>
  </si>
  <si>
    <t>Ed. office #6</t>
  </si>
  <si>
    <t>Ed. office #7</t>
  </si>
  <si>
    <t>Dir. of Ed. Office</t>
  </si>
  <si>
    <t>decent office</t>
  </si>
  <si>
    <t>graphic design office</t>
  </si>
  <si>
    <t>special events assistant</t>
  </si>
  <si>
    <t>special events coordinator</t>
  </si>
  <si>
    <t>Hoche-Scofield Room</t>
  </si>
  <si>
    <t>Total:</t>
  </si>
  <si>
    <t>3rd Level of HEW</t>
  </si>
  <si>
    <t>110-120</t>
  </si>
  <si>
    <t>average office size</t>
  </si>
  <si>
    <t>150-180</t>
  </si>
  <si>
    <t>office with small conf table</t>
  </si>
  <si>
    <t>175-200</t>
  </si>
  <si>
    <t>directors and SMs</t>
  </si>
  <si>
    <t>Cutler Proposal:</t>
  </si>
  <si>
    <t>Work Hours Per Day</t>
  </si>
  <si>
    <t>Standby Current Draw (A)</t>
  </si>
  <si>
    <t>On Current Draw (A)</t>
  </si>
  <si>
    <t>4 Port</t>
  </si>
  <si>
    <t>ScanJet 2000</t>
  </si>
  <si>
    <t>Generic</t>
  </si>
  <si>
    <t>L23AJet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</si>
</sst>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6">
    <font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0"/>
      <name val="Tahoma"/>
      <family val="2"/>
    </font>
    <font>
      <u/>
      <sz val="10"/>
      <name val="Tahoma"/>
      <family val="2"/>
    </font>
    <font>
      <sz val="10"/>
      <name val="Arial"/>
      <family val="2"/>
    </font>
    <font>
      <sz val="10.5"/>
      <name val="Arial"/>
      <family val="2"/>
    </font>
    <font>
      <b/>
      <sz val="10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7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ont="1"/>
    <xf numFmtId="0" fontId="5" fillId="2" borderId="0" xfId="0" applyFont="1" applyFill="1"/>
    <xf numFmtId="0" fontId="6" fillId="2" borderId="0" xfId="0" applyFont="1" applyFill="1"/>
    <xf numFmtId="0" fontId="1" fillId="2" borderId="0" xfId="0" applyFont="1" applyFill="1"/>
    <xf numFmtId="0" fontId="8" fillId="0" borderId="0" xfId="0" applyFont="1"/>
    <xf numFmtId="0" fontId="0" fillId="0" borderId="0" xfId="0" applyFont="1" applyFill="1"/>
    <xf numFmtId="164" fontId="9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NumberFormat="1" applyFont="1" applyFill="1" applyBorder="1" applyAlignment="1" applyProtection="1"/>
    <xf numFmtId="164" fontId="11" fillId="0" borderId="0" xfId="1" applyNumberFormat="1" applyFont="1" applyFill="1" applyBorder="1" applyAlignment="1" applyProtection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Border="1" applyAlignment="1">
      <alignment horizontal="center"/>
    </xf>
    <xf numFmtId="0" fontId="11" fillId="0" borderId="1" xfId="0" applyNumberFormat="1" applyFont="1" applyFill="1" applyBorder="1" applyAlignment="1" applyProtection="1"/>
    <xf numFmtId="164" fontId="11" fillId="0" borderId="1" xfId="1" applyNumberFormat="1" applyFont="1" applyFill="1" applyBorder="1" applyAlignment="1" applyProtection="1"/>
    <xf numFmtId="164" fontId="11" fillId="0" borderId="1" xfId="1" applyNumberFormat="1" applyFont="1" applyFill="1" applyBorder="1" applyAlignment="1" applyProtection="1">
      <alignment horizontal="center"/>
    </xf>
    <xf numFmtId="0" fontId="0" fillId="0" borderId="1" xfId="0" applyBorder="1"/>
    <xf numFmtId="0" fontId="11" fillId="0" borderId="0" xfId="0" applyNumberFormat="1" applyFont="1" applyFill="1" applyBorder="1" applyAlignment="1" applyProtection="1">
      <alignment horizontal="right"/>
    </xf>
    <xf numFmtId="164" fontId="0" fillId="0" borderId="0" xfId="1" applyNumberFormat="1" applyFont="1"/>
    <xf numFmtId="0" fontId="13" fillId="0" borderId="0" xfId="0" applyFont="1"/>
    <xf numFmtId="0" fontId="0" fillId="0" borderId="0" xfId="0" applyAlignment="1">
      <alignment horizontal="center"/>
    </xf>
    <xf numFmtId="0" fontId="0" fillId="4" borderId="0" xfId="0" applyFill="1"/>
    <xf numFmtId="0" fontId="15" fillId="3" borderId="0" xfId="2" applyFont="1" applyFill="1"/>
  </cellXfs>
  <cellStyles count="3">
    <cellStyle name="Comma" xfId="1" builtinId="3"/>
    <cellStyle name="Normal" xfId="0" builtinId="0"/>
    <cellStyle name="Warning Text" xfId="2" builtin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4"/>
  <sheetViews>
    <sheetView tabSelected="1" zoomScale="70" zoomScaleNormal="70" workbookViewId="0">
      <selection activeCell="D101" sqref="D101"/>
    </sheetView>
  </sheetViews>
  <sheetFormatPr defaultRowHeight="15"/>
  <cols>
    <col min="1" max="1" width="17.28515625" bestFit="1" customWidth="1"/>
    <col min="2" max="2" width="21.42578125" bestFit="1" customWidth="1"/>
    <col min="3" max="3" width="27.140625" bestFit="1" customWidth="1"/>
    <col min="4" max="4" width="16.7109375" customWidth="1"/>
    <col min="6" max="6" width="24.42578125" bestFit="1" customWidth="1"/>
    <col min="7" max="7" width="21.85546875" bestFit="1" customWidth="1"/>
    <col min="8" max="8" width="29.42578125" bestFit="1" customWidth="1"/>
    <col min="9" max="9" width="26.85546875" customWidth="1"/>
    <col min="10" max="10" width="21.7109375" bestFit="1" customWidth="1"/>
    <col min="11" max="11" width="22.85546875" bestFit="1" customWidth="1"/>
    <col min="12" max="12" width="31" bestFit="1" customWidth="1"/>
    <col min="13" max="13" width="32.85546875" bestFit="1" customWidth="1"/>
    <col min="14" max="14" width="33.5703125" bestFit="1" customWidth="1"/>
    <col min="15" max="15" width="34.85546875" bestFit="1" customWidth="1"/>
    <col min="16" max="16" width="51" bestFit="1" customWidth="1"/>
    <col min="19" max="19" width="13.140625" bestFit="1" customWidth="1"/>
  </cols>
  <sheetData>
    <row r="1" spans="1:19" ht="26.25">
      <c r="A1" s="5" t="s">
        <v>4</v>
      </c>
    </row>
    <row r="2" spans="1:19">
      <c r="N2" t="s">
        <v>104</v>
      </c>
      <c r="O2" t="s">
        <v>105</v>
      </c>
    </row>
    <row r="3" spans="1:19" ht="15.75">
      <c r="A3" s="3" t="s">
        <v>47</v>
      </c>
      <c r="B3" s="2" t="s">
        <v>0</v>
      </c>
      <c r="C3" s="2" t="s">
        <v>5</v>
      </c>
      <c r="D3" s="2" t="s">
        <v>10</v>
      </c>
      <c r="E3" s="2" t="s">
        <v>1</v>
      </c>
      <c r="F3" s="2" t="s">
        <v>2</v>
      </c>
      <c r="G3" s="2" t="s">
        <v>152</v>
      </c>
      <c r="H3" s="2" t="s">
        <v>3</v>
      </c>
      <c r="I3" s="2" t="s">
        <v>151</v>
      </c>
      <c r="J3" s="2" t="s">
        <v>150</v>
      </c>
      <c r="K3" s="2" t="s">
        <v>13</v>
      </c>
      <c r="L3" s="2" t="s">
        <v>56</v>
      </c>
      <c r="N3" s="2" t="s">
        <v>103</v>
      </c>
      <c r="O3" s="2" t="s">
        <v>102</v>
      </c>
      <c r="P3" s="2" t="s">
        <v>107</v>
      </c>
      <c r="S3" s="2"/>
    </row>
    <row r="4" spans="1:19">
      <c r="A4" t="s">
        <v>75</v>
      </c>
      <c r="B4" t="s">
        <v>11</v>
      </c>
      <c r="C4" t="s">
        <v>12</v>
      </c>
      <c r="D4" t="s">
        <v>35</v>
      </c>
      <c r="E4">
        <v>2</v>
      </c>
      <c r="F4">
        <v>0.7</v>
      </c>
      <c r="G4">
        <v>0.51</v>
      </c>
      <c r="H4">
        <f>1-F4</f>
        <v>0.30000000000000004</v>
      </c>
      <c r="I4">
        <v>0.06</v>
      </c>
      <c r="J4">
        <v>8</v>
      </c>
      <c r="K4">
        <v>4</v>
      </c>
      <c r="L4">
        <v>5</v>
      </c>
      <c r="N4">
        <f>(F4*G4*120+H4*I4*120)*J4*E4</f>
        <v>720</v>
      </c>
      <c r="O4">
        <f>(F4*G4*120+H4*I4*120)*J4*(K4/7)*30.5*E4/1000</f>
        <v>12.548571428571428</v>
      </c>
      <c r="P4">
        <f>O4*L4</f>
        <v>62.74285714285714</v>
      </c>
    </row>
    <row r="5" spans="1:19">
      <c r="A5" t="s">
        <v>75</v>
      </c>
      <c r="B5" t="s">
        <v>14</v>
      </c>
      <c r="C5" t="s">
        <v>15</v>
      </c>
      <c r="D5" t="s">
        <v>35</v>
      </c>
      <c r="E5">
        <v>2</v>
      </c>
      <c r="F5">
        <v>0.7</v>
      </c>
      <c r="G5">
        <v>0.2</v>
      </c>
      <c r="H5">
        <f>1-F5</f>
        <v>0.30000000000000004</v>
      </c>
      <c r="I5">
        <v>0.02</v>
      </c>
      <c r="J5">
        <v>8</v>
      </c>
      <c r="K5">
        <v>4</v>
      </c>
      <c r="L5">
        <v>5</v>
      </c>
      <c r="N5">
        <f>(F5*G5*120+H5*I5*120)*J5*E5</f>
        <v>280.31999999999994</v>
      </c>
      <c r="O5">
        <f t="shared" ref="O5:O46" si="0">(F5*G5*120+H5*I5*120)*J5*(K5/7)*30.5*E5/1000</f>
        <v>4.8855771428571417</v>
      </c>
      <c r="P5">
        <f t="shared" ref="P5:P46" si="1">O5*L5</f>
        <v>24.427885714285708</v>
      </c>
    </row>
    <row r="6" spans="1:19">
      <c r="A6" t="s">
        <v>75</v>
      </c>
      <c r="B6" t="s">
        <v>16</v>
      </c>
      <c r="C6" t="s">
        <v>17</v>
      </c>
      <c r="D6" t="s">
        <v>40</v>
      </c>
      <c r="E6">
        <v>1</v>
      </c>
      <c r="F6">
        <v>0.01</v>
      </c>
      <c r="G6">
        <v>8.56</v>
      </c>
      <c r="H6">
        <f>1-F6</f>
        <v>0.99</v>
      </c>
      <c r="I6">
        <v>0.05</v>
      </c>
      <c r="J6">
        <v>24</v>
      </c>
      <c r="K6">
        <v>7</v>
      </c>
      <c r="L6">
        <v>5</v>
      </c>
      <c r="N6">
        <f t="shared" ref="N6:N46" si="2">(F6*G6*120+H6*I6*120)*J6*E6</f>
        <v>389.08800000000008</v>
      </c>
      <c r="O6">
        <f t="shared" si="0"/>
        <v>11.867184000000004</v>
      </c>
      <c r="P6">
        <f t="shared" si="1"/>
        <v>59.335920000000016</v>
      </c>
    </row>
    <row r="7" spans="1:19">
      <c r="A7" t="s">
        <v>75</v>
      </c>
      <c r="B7" t="s">
        <v>16</v>
      </c>
      <c r="C7" t="s">
        <v>18</v>
      </c>
      <c r="D7" t="s">
        <v>39</v>
      </c>
      <c r="E7">
        <v>1</v>
      </c>
      <c r="F7">
        <v>0.01</v>
      </c>
      <c r="G7">
        <v>7.57</v>
      </c>
      <c r="H7">
        <f t="shared" ref="H7:H46" si="3">1-F7</f>
        <v>0.99</v>
      </c>
      <c r="I7">
        <v>0.04</v>
      </c>
      <c r="J7">
        <v>24</v>
      </c>
      <c r="K7">
        <v>7</v>
      </c>
      <c r="L7">
        <v>5</v>
      </c>
      <c r="N7">
        <f t="shared" si="2"/>
        <v>332.06400000000002</v>
      </c>
      <c r="O7">
        <f t="shared" si="0"/>
        <v>10.127952000000001</v>
      </c>
      <c r="P7">
        <f t="shared" si="1"/>
        <v>50.639760000000003</v>
      </c>
    </row>
    <row r="8" spans="1:19">
      <c r="A8" t="s">
        <v>75</v>
      </c>
      <c r="B8" t="s">
        <v>19</v>
      </c>
      <c r="C8" t="s">
        <v>20</v>
      </c>
      <c r="D8" t="s">
        <v>37</v>
      </c>
      <c r="E8">
        <v>1</v>
      </c>
      <c r="F8">
        <v>0.7</v>
      </c>
      <c r="G8">
        <v>0.03</v>
      </c>
      <c r="H8">
        <f t="shared" si="3"/>
        <v>0.30000000000000004</v>
      </c>
      <c r="I8">
        <v>0.01</v>
      </c>
      <c r="J8">
        <v>8</v>
      </c>
      <c r="K8">
        <v>4</v>
      </c>
      <c r="L8">
        <v>5</v>
      </c>
      <c r="N8">
        <f t="shared" si="2"/>
        <v>23.039999999999996</v>
      </c>
      <c r="O8">
        <f t="shared" si="0"/>
        <v>0.40155428571428559</v>
      </c>
      <c r="P8">
        <f t="shared" si="1"/>
        <v>2.0077714285714281</v>
      </c>
    </row>
    <row r="9" spans="1:19" s="1" customFormat="1">
      <c r="H9" s="1">
        <f t="shared" si="3"/>
        <v>1</v>
      </c>
      <c r="M9" s="8" t="s">
        <v>96</v>
      </c>
      <c r="N9" s="7">
        <f>SUM(N4:N8)</f>
        <v>1744.5119999999999</v>
      </c>
      <c r="O9" s="7">
        <f>SUM(O4:O8)</f>
        <v>39.830838857142858</v>
      </c>
      <c r="P9" s="7">
        <f>SUM(P4:P8)</f>
        <v>199.15419428571428</v>
      </c>
    </row>
    <row r="10" spans="1:19">
      <c r="A10" t="s">
        <v>48</v>
      </c>
      <c r="B10" t="s">
        <v>11</v>
      </c>
      <c r="C10" t="s">
        <v>45</v>
      </c>
      <c r="D10" t="s">
        <v>35</v>
      </c>
      <c r="E10">
        <v>1</v>
      </c>
      <c r="F10">
        <v>0.7</v>
      </c>
      <c r="G10">
        <v>0.6</v>
      </c>
      <c r="H10">
        <f t="shared" si="3"/>
        <v>0.30000000000000004</v>
      </c>
      <c r="I10">
        <v>0.04</v>
      </c>
      <c r="J10">
        <v>8</v>
      </c>
      <c r="K10">
        <v>4</v>
      </c>
      <c r="L10">
        <v>28</v>
      </c>
      <c r="N10">
        <f t="shared" si="2"/>
        <v>414.71999999999997</v>
      </c>
      <c r="O10">
        <f t="shared" si="0"/>
        <v>7.2279771428571422</v>
      </c>
      <c r="P10">
        <f t="shared" si="1"/>
        <v>202.38335999999998</v>
      </c>
    </row>
    <row r="11" spans="1:19">
      <c r="A11" t="s">
        <v>48</v>
      </c>
      <c r="B11" t="s">
        <v>14</v>
      </c>
      <c r="C11" t="s">
        <v>46</v>
      </c>
      <c r="D11" t="s">
        <v>35</v>
      </c>
      <c r="E11">
        <v>1</v>
      </c>
      <c r="F11">
        <v>0.7</v>
      </c>
      <c r="G11">
        <v>0.2</v>
      </c>
      <c r="H11">
        <f t="shared" si="3"/>
        <v>0.30000000000000004</v>
      </c>
      <c r="I11">
        <v>0.01</v>
      </c>
      <c r="J11">
        <v>8</v>
      </c>
      <c r="K11">
        <v>4</v>
      </c>
      <c r="L11">
        <v>28</v>
      </c>
      <c r="N11">
        <f t="shared" si="2"/>
        <v>137.27999999999997</v>
      </c>
      <c r="O11">
        <f t="shared" si="0"/>
        <v>2.392594285714285</v>
      </c>
      <c r="P11">
        <f t="shared" si="1"/>
        <v>66.99263999999998</v>
      </c>
    </row>
    <row r="12" spans="1:19">
      <c r="A12" t="s">
        <v>48</v>
      </c>
      <c r="B12" t="s">
        <v>25</v>
      </c>
      <c r="C12" t="s">
        <v>42</v>
      </c>
      <c r="D12" t="s">
        <v>42</v>
      </c>
      <c r="E12">
        <v>1</v>
      </c>
      <c r="F12">
        <v>1</v>
      </c>
      <c r="G12">
        <f>7/120</f>
        <v>5.8333333333333334E-2</v>
      </c>
      <c r="H12">
        <f>1-F12</f>
        <v>0</v>
      </c>
      <c r="I12">
        <v>0</v>
      </c>
      <c r="J12">
        <v>8</v>
      </c>
      <c r="K12">
        <v>4</v>
      </c>
      <c r="L12">
        <v>28</v>
      </c>
      <c r="N12">
        <f t="shared" si="2"/>
        <v>56</v>
      </c>
      <c r="O12">
        <f t="shared" si="0"/>
        <v>0.97599999999999998</v>
      </c>
      <c r="P12">
        <f t="shared" si="1"/>
        <v>27.327999999999999</v>
      </c>
    </row>
    <row r="13" spans="1:19" s="1" customFormat="1">
      <c r="H13" s="1">
        <f t="shared" si="3"/>
        <v>1</v>
      </c>
      <c r="M13" s="8" t="s">
        <v>96</v>
      </c>
      <c r="N13" s="7">
        <f>SUM(N10:N12)</f>
        <v>608</v>
      </c>
      <c r="O13" s="7">
        <f>SUM(O10:O12)</f>
        <v>10.596571428571426</v>
      </c>
      <c r="P13" s="7">
        <f>SUM(P10:P12)</f>
        <v>296.70399999999995</v>
      </c>
    </row>
    <row r="14" spans="1:19">
      <c r="A14" t="s">
        <v>49</v>
      </c>
      <c r="B14" t="s">
        <v>26</v>
      </c>
      <c r="C14" t="s">
        <v>42</v>
      </c>
      <c r="D14" t="s">
        <v>38</v>
      </c>
      <c r="E14">
        <v>1</v>
      </c>
      <c r="F14">
        <v>0.01</v>
      </c>
      <c r="G14">
        <v>4</v>
      </c>
      <c r="H14">
        <f t="shared" si="3"/>
        <v>0.99</v>
      </c>
      <c r="I14">
        <v>0.01</v>
      </c>
      <c r="J14">
        <v>24</v>
      </c>
      <c r="K14">
        <v>7</v>
      </c>
      <c r="L14">
        <v>4</v>
      </c>
      <c r="N14">
        <f t="shared" si="2"/>
        <v>143.71199999999999</v>
      </c>
      <c r="O14">
        <f t="shared" si="0"/>
        <v>4.3832159999999991</v>
      </c>
      <c r="P14">
        <f t="shared" si="1"/>
        <v>17.532863999999996</v>
      </c>
    </row>
    <row r="15" spans="1:19">
      <c r="A15" t="s">
        <v>49</v>
      </c>
      <c r="B15" t="s">
        <v>27</v>
      </c>
      <c r="C15" t="s">
        <v>50</v>
      </c>
      <c r="D15" t="s">
        <v>40</v>
      </c>
      <c r="E15">
        <v>1</v>
      </c>
      <c r="F15">
        <v>0.01</v>
      </c>
      <c r="G15">
        <v>12</v>
      </c>
      <c r="H15">
        <f t="shared" si="3"/>
        <v>0.99</v>
      </c>
      <c r="I15">
        <v>0.63</v>
      </c>
      <c r="J15">
        <v>24</v>
      </c>
      <c r="K15">
        <v>7</v>
      </c>
      <c r="L15">
        <v>4</v>
      </c>
      <c r="N15">
        <f t="shared" si="2"/>
        <v>2141.8559999999998</v>
      </c>
      <c r="O15">
        <f t="shared" si="0"/>
        <v>65.326607999999993</v>
      </c>
      <c r="P15">
        <f t="shared" si="1"/>
        <v>261.30643199999997</v>
      </c>
    </row>
    <row r="16" spans="1:19">
      <c r="A16" t="s">
        <v>49</v>
      </c>
      <c r="B16" t="s">
        <v>51</v>
      </c>
      <c r="C16" t="s">
        <v>53</v>
      </c>
      <c r="D16" t="s">
        <v>52</v>
      </c>
      <c r="E16">
        <v>1</v>
      </c>
      <c r="F16">
        <v>0.5</v>
      </c>
      <c r="G16">
        <f>100/120</f>
        <v>0.83333333333333337</v>
      </c>
      <c r="H16">
        <f t="shared" si="3"/>
        <v>0.5</v>
      </c>
      <c r="I16">
        <v>0</v>
      </c>
      <c r="J16">
        <v>9</v>
      </c>
      <c r="K16">
        <v>4</v>
      </c>
      <c r="L16">
        <v>4</v>
      </c>
      <c r="N16">
        <f t="shared" si="2"/>
        <v>450</v>
      </c>
      <c r="O16">
        <f t="shared" si="0"/>
        <v>7.8428571428571425</v>
      </c>
      <c r="P16">
        <f t="shared" si="1"/>
        <v>31.37142857142857</v>
      </c>
    </row>
    <row r="17" spans="1:16" s="1" customFormat="1">
      <c r="M17" s="8" t="s">
        <v>96</v>
      </c>
      <c r="N17" s="7">
        <f>SUM(N14:N16)</f>
        <v>2735.5679999999998</v>
      </c>
      <c r="O17" s="7">
        <f>SUM(O14:O16)</f>
        <v>77.552681142857139</v>
      </c>
      <c r="P17" s="7">
        <f>SUM(P14:P16)</f>
        <v>310.21072457142856</v>
      </c>
    </row>
    <row r="18" spans="1:16">
      <c r="A18" t="s">
        <v>54</v>
      </c>
      <c r="B18" t="s">
        <v>11</v>
      </c>
      <c r="C18" t="s">
        <v>45</v>
      </c>
      <c r="D18" t="s">
        <v>35</v>
      </c>
      <c r="E18">
        <v>3</v>
      </c>
      <c r="F18">
        <v>0.9</v>
      </c>
      <c r="G18">
        <v>0.6</v>
      </c>
      <c r="H18">
        <f t="shared" si="3"/>
        <v>9.9999999999999978E-2</v>
      </c>
      <c r="I18">
        <v>0.04</v>
      </c>
      <c r="J18">
        <v>8</v>
      </c>
      <c r="K18">
        <v>4</v>
      </c>
      <c r="L18">
        <v>0.5</v>
      </c>
      <c r="N18">
        <f t="shared" si="2"/>
        <v>1566.7200000000003</v>
      </c>
      <c r="O18">
        <f t="shared" si="0"/>
        <v>27.305691428571429</v>
      </c>
      <c r="P18">
        <f t="shared" si="1"/>
        <v>13.652845714285714</v>
      </c>
    </row>
    <row r="19" spans="1:16">
      <c r="A19" t="s">
        <v>54</v>
      </c>
      <c r="B19" t="s">
        <v>14</v>
      </c>
      <c r="C19" t="s">
        <v>46</v>
      </c>
      <c r="D19" t="s">
        <v>35</v>
      </c>
      <c r="E19">
        <v>3</v>
      </c>
      <c r="F19">
        <v>0.9</v>
      </c>
      <c r="G19">
        <v>0.2</v>
      </c>
      <c r="H19">
        <f t="shared" si="3"/>
        <v>9.9999999999999978E-2</v>
      </c>
      <c r="I19">
        <v>0.01</v>
      </c>
      <c r="J19">
        <v>8</v>
      </c>
      <c r="K19">
        <v>4</v>
      </c>
      <c r="L19">
        <v>0.5</v>
      </c>
      <c r="N19">
        <f t="shared" si="2"/>
        <v>521.28000000000009</v>
      </c>
      <c r="O19">
        <f t="shared" si="0"/>
        <v>9.085165714285715</v>
      </c>
      <c r="P19">
        <f t="shared" si="1"/>
        <v>4.5425828571428575</v>
      </c>
    </row>
    <row r="20" spans="1:16">
      <c r="A20" t="s">
        <v>54</v>
      </c>
      <c r="B20" t="s">
        <v>16</v>
      </c>
      <c r="C20" t="s">
        <v>55</v>
      </c>
      <c r="D20" t="s">
        <v>39</v>
      </c>
      <c r="E20">
        <v>1</v>
      </c>
      <c r="F20">
        <v>0.01</v>
      </c>
      <c r="G20">
        <v>9</v>
      </c>
      <c r="H20">
        <f t="shared" si="3"/>
        <v>0.99</v>
      </c>
      <c r="I20">
        <v>0.19</v>
      </c>
      <c r="J20">
        <v>24</v>
      </c>
      <c r="K20">
        <v>7</v>
      </c>
      <c r="L20">
        <v>0.5</v>
      </c>
      <c r="N20">
        <f t="shared" si="2"/>
        <v>800.928</v>
      </c>
      <c r="O20">
        <f t="shared" si="0"/>
        <v>24.428304000000001</v>
      </c>
      <c r="P20">
        <f t="shared" si="1"/>
        <v>12.214152</v>
      </c>
    </row>
    <row r="21" spans="1:16">
      <c r="A21" t="s">
        <v>54</v>
      </c>
      <c r="B21" t="s">
        <v>30</v>
      </c>
      <c r="C21" t="s">
        <v>57</v>
      </c>
      <c r="D21" t="s">
        <v>58</v>
      </c>
      <c r="E21">
        <v>1</v>
      </c>
      <c r="F21">
        <v>0.01</v>
      </c>
      <c r="G21">
        <v>3.12</v>
      </c>
      <c r="H21">
        <f t="shared" si="3"/>
        <v>0.99</v>
      </c>
      <c r="I21">
        <v>0.02</v>
      </c>
      <c r="J21">
        <v>24</v>
      </c>
      <c r="K21">
        <v>7</v>
      </c>
      <c r="L21">
        <v>0.5</v>
      </c>
      <c r="N21">
        <f t="shared" si="2"/>
        <v>146.88000000000002</v>
      </c>
      <c r="O21">
        <f t="shared" si="0"/>
        <v>4.4798400000000012</v>
      </c>
      <c r="P21">
        <f t="shared" si="1"/>
        <v>2.2399200000000006</v>
      </c>
    </row>
    <row r="22" spans="1:16">
      <c r="A22" t="s">
        <v>54</v>
      </c>
      <c r="B22" t="s">
        <v>31</v>
      </c>
      <c r="C22" t="s">
        <v>81</v>
      </c>
      <c r="D22" t="s">
        <v>59</v>
      </c>
      <c r="E22">
        <v>1</v>
      </c>
      <c r="F22">
        <v>0.01</v>
      </c>
      <c r="G22">
        <f>60/120</f>
        <v>0.5</v>
      </c>
      <c r="H22">
        <f t="shared" si="3"/>
        <v>0.99</v>
      </c>
      <c r="I22">
        <v>1E-3</v>
      </c>
      <c r="J22">
        <v>24</v>
      </c>
      <c r="K22">
        <v>7</v>
      </c>
      <c r="L22">
        <v>0.5</v>
      </c>
      <c r="N22">
        <f t="shared" si="2"/>
        <v>17.251200000000001</v>
      </c>
      <c r="O22">
        <f t="shared" si="0"/>
        <v>0.52616160000000001</v>
      </c>
      <c r="P22">
        <f t="shared" si="1"/>
        <v>0.2630808</v>
      </c>
    </row>
    <row r="23" spans="1:16">
      <c r="A23" t="s">
        <v>54</v>
      </c>
      <c r="B23" t="s">
        <v>29</v>
      </c>
      <c r="C23" t="s">
        <v>61</v>
      </c>
      <c r="D23" t="s">
        <v>60</v>
      </c>
      <c r="E23">
        <v>1</v>
      </c>
      <c r="F23">
        <v>0.3</v>
      </c>
      <c r="G23">
        <v>7</v>
      </c>
      <c r="H23">
        <f t="shared" si="3"/>
        <v>0.7</v>
      </c>
      <c r="I23">
        <v>1E-3</v>
      </c>
      <c r="J23">
        <v>24</v>
      </c>
      <c r="K23">
        <v>4</v>
      </c>
      <c r="L23">
        <v>0.5</v>
      </c>
      <c r="N23">
        <f t="shared" si="2"/>
        <v>6050.0159999999996</v>
      </c>
      <c r="O23">
        <f t="shared" si="0"/>
        <v>105.44313599999998</v>
      </c>
      <c r="P23">
        <f t="shared" si="1"/>
        <v>52.721567999999991</v>
      </c>
    </row>
    <row r="24" spans="1:16">
      <c r="A24" t="s">
        <v>54</v>
      </c>
      <c r="B24" t="s">
        <v>62</v>
      </c>
      <c r="C24" t="s">
        <v>42</v>
      </c>
      <c r="D24" t="s">
        <v>63</v>
      </c>
      <c r="E24">
        <v>1</v>
      </c>
      <c r="F24">
        <v>0.01</v>
      </c>
      <c r="G24">
        <f>12/120</f>
        <v>0.1</v>
      </c>
      <c r="H24">
        <f t="shared" si="3"/>
        <v>0.99</v>
      </c>
      <c r="I24">
        <v>0.01</v>
      </c>
      <c r="J24">
        <v>24</v>
      </c>
      <c r="K24">
        <v>7</v>
      </c>
      <c r="L24">
        <v>0.5</v>
      </c>
      <c r="N24">
        <f t="shared" si="2"/>
        <v>31.392000000000007</v>
      </c>
      <c r="O24">
        <f t="shared" si="0"/>
        <v>0.9574560000000002</v>
      </c>
      <c r="P24">
        <f t="shared" si="1"/>
        <v>0.4787280000000001</v>
      </c>
    </row>
    <row r="25" spans="1:16">
      <c r="A25" t="s">
        <v>54</v>
      </c>
      <c r="B25" t="s">
        <v>28</v>
      </c>
      <c r="C25" t="s">
        <v>42</v>
      </c>
      <c r="D25" t="s">
        <v>42</v>
      </c>
      <c r="E25">
        <v>1</v>
      </c>
      <c r="F25">
        <v>0.05</v>
      </c>
      <c r="G25">
        <v>3.21</v>
      </c>
      <c r="H25">
        <f t="shared" si="3"/>
        <v>0.95</v>
      </c>
      <c r="I25">
        <v>0.03</v>
      </c>
      <c r="J25">
        <v>24</v>
      </c>
      <c r="K25">
        <v>7</v>
      </c>
      <c r="L25">
        <v>0.5</v>
      </c>
      <c r="N25">
        <f t="shared" si="2"/>
        <v>544.31999999999994</v>
      </c>
      <c r="O25">
        <f t="shared" si="0"/>
        <v>16.601759999999999</v>
      </c>
      <c r="P25">
        <f t="shared" si="1"/>
        <v>8.3008799999999994</v>
      </c>
    </row>
    <row r="26" spans="1:16">
      <c r="A26" t="s">
        <v>54</v>
      </c>
      <c r="B26" t="s">
        <v>51</v>
      </c>
      <c r="C26" t="s">
        <v>42</v>
      </c>
      <c r="D26" t="s">
        <v>42</v>
      </c>
      <c r="E26">
        <v>1</v>
      </c>
      <c r="F26">
        <v>0.09</v>
      </c>
      <c r="G26">
        <v>0.35</v>
      </c>
      <c r="H26">
        <f t="shared" si="3"/>
        <v>0.91</v>
      </c>
      <c r="I26">
        <v>0</v>
      </c>
      <c r="J26">
        <v>8</v>
      </c>
      <c r="K26">
        <v>4</v>
      </c>
      <c r="L26">
        <v>0.5</v>
      </c>
      <c r="N26">
        <f t="shared" si="2"/>
        <v>30.240000000000002</v>
      </c>
      <c r="O26">
        <f t="shared" si="0"/>
        <v>0.52704000000000006</v>
      </c>
      <c r="P26">
        <f t="shared" si="1"/>
        <v>0.26352000000000003</v>
      </c>
    </row>
    <row r="27" spans="1:16">
      <c r="A27" t="s">
        <v>54</v>
      </c>
      <c r="B27" t="s">
        <v>64</v>
      </c>
      <c r="C27" t="s">
        <v>65</v>
      </c>
      <c r="D27" t="s">
        <v>42</v>
      </c>
      <c r="E27">
        <v>1</v>
      </c>
      <c r="F27">
        <v>1</v>
      </c>
      <c r="G27">
        <v>0.6</v>
      </c>
      <c r="H27">
        <f t="shared" si="3"/>
        <v>0</v>
      </c>
      <c r="I27">
        <v>0</v>
      </c>
      <c r="J27">
        <v>24</v>
      </c>
      <c r="K27">
        <v>7</v>
      </c>
      <c r="L27">
        <v>0.5</v>
      </c>
      <c r="N27">
        <f t="shared" si="2"/>
        <v>1728</v>
      </c>
      <c r="O27">
        <f t="shared" si="0"/>
        <v>52.704000000000001</v>
      </c>
      <c r="P27">
        <f t="shared" si="1"/>
        <v>26.352</v>
      </c>
    </row>
    <row r="28" spans="1:16" s="1" customFormat="1">
      <c r="M28" s="8" t="s">
        <v>96</v>
      </c>
      <c r="N28" s="7">
        <f>SUM(N18:N27)</f>
        <v>11437.027199999999</v>
      </c>
      <c r="O28" s="7">
        <f>SUM(O18:O27)</f>
        <v>242.0585547428571</v>
      </c>
      <c r="P28" s="7">
        <f>SUM(P18:P27)</f>
        <v>121.02927737142855</v>
      </c>
    </row>
    <row r="29" spans="1:16">
      <c r="A29" t="s">
        <v>66</v>
      </c>
      <c r="B29" t="s">
        <v>67</v>
      </c>
      <c r="C29" t="s">
        <v>156</v>
      </c>
      <c r="D29" t="s">
        <v>39</v>
      </c>
      <c r="E29">
        <v>1</v>
      </c>
      <c r="F29">
        <v>0.01</v>
      </c>
      <c r="G29">
        <v>0.3</v>
      </c>
      <c r="H29">
        <f t="shared" si="3"/>
        <v>0.99</v>
      </c>
      <c r="I29">
        <v>0.15</v>
      </c>
      <c r="J29">
        <v>24</v>
      </c>
      <c r="K29">
        <v>7</v>
      </c>
      <c r="L29">
        <v>5</v>
      </c>
      <c r="N29">
        <f t="shared" si="2"/>
        <v>436.32</v>
      </c>
      <c r="O29">
        <f t="shared" si="0"/>
        <v>13.30776</v>
      </c>
      <c r="P29">
        <f t="shared" si="1"/>
        <v>66.538799999999995</v>
      </c>
    </row>
    <row r="30" spans="1:16">
      <c r="A30" t="s">
        <v>66</v>
      </c>
      <c r="B30" t="s">
        <v>32</v>
      </c>
      <c r="C30" t="s">
        <v>155</v>
      </c>
      <c r="D30" t="s">
        <v>72</v>
      </c>
      <c r="E30">
        <v>1</v>
      </c>
      <c r="F30">
        <v>0.7</v>
      </c>
      <c r="G30">
        <v>0.02</v>
      </c>
      <c r="H30">
        <f t="shared" si="3"/>
        <v>0.30000000000000004</v>
      </c>
      <c r="I30">
        <v>0.01</v>
      </c>
      <c r="J30">
        <v>24</v>
      </c>
      <c r="K30">
        <v>7</v>
      </c>
      <c r="L30">
        <v>5</v>
      </c>
      <c r="N30">
        <f t="shared" si="2"/>
        <v>48.959999999999994</v>
      </c>
      <c r="O30">
        <f t="shared" si="0"/>
        <v>1.4932799999999997</v>
      </c>
      <c r="P30">
        <f t="shared" si="1"/>
        <v>7.4663999999999984</v>
      </c>
    </row>
    <row r="31" spans="1:16">
      <c r="A31" t="s">
        <v>66</v>
      </c>
      <c r="B31" t="s">
        <v>28</v>
      </c>
      <c r="C31" t="s">
        <v>154</v>
      </c>
      <c r="D31" t="s">
        <v>35</v>
      </c>
      <c r="E31">
        <v>1</v>
      </c>
      <c r="F31">
        <v>0.01</v>
      </c>
      <c r="G31">
        <v>3.43</v>
      </c>
      <c r="H31">
        <f t="shared" si="3"/>
        <v>0.99</v>
      </c>
      <c r="I31">
        <v>0.03</v>
      </c>
      <c r="J31">
        <v>24</v>
      </c>
      <c r="K31">
        <v>7</v>
      </c>
      <c r="L31">
        <v>5</v>
      </c>
      <c r="N31">
        <f t="shared" si="2"/>
        <v>184.32</v>
      </c>
      <c r="O31">
        <f t="shared" si="0"/>
        <v>5.6217600000000001</v>
      </c>
      <c r="P31">
        <f t="shared" si="1"/>
        <v>28.108800000000002</v>
      </c>
    </row>
    <row r="32" spans="1:16">
      <c r="A32" t="s">
        <v>66</v>
      </c>
      <c r="B32" t="s">
        <v>68</v>
      </c>
      <c r="C32" t="s">
        <v>153</v>
      </c>
      <c r="D32" t="s">
        <v>69</v>
      </c>
      <c r="E32">
        <v>1</v>
      </c>
      <c r="F32">
        <v>1</v>
      </c>
      <c r="G32">
        <v>0.05</v>
      </c>
      <c r="H32">
        <f t="shared" si="3"/>
        <v>0</v>
      </c>
      <c r="I32">
        <v>0.04</v>
      </c>
      <c r="J32">
        <v>24</v>
      </c>
      <c r="K32">
        <v>7</v>
      </c>
      <c r="L32">
        <v>5</v>
      </c>
      <c r="N32">
        <f t="shared" si="2"/>
        <v>144</v>
      </c>
      <c r="O32">
        <f t="shared" si="0"/>
        <v>4.3920000000000003</v>
      </c>
      <c r="P32">
        <f t="shared" si="1"/>
        <v>21.96</v>
      </c>
    </row>
    <row r="33" spans="1:16">
      <c r="A33" t="s">
        <v>66</v>
      </c>
      <c r="B33" t="s">
        <v>11</v>
      </c>
      <c r="C33" t="s">
        <v>45</v>
      </c>
      <c r="D33" t="s">
        <v>35</v>
      </c>
      <c r="E33">
        <v>1</v>
      </c>
      <c r="F33">
        <v>0.7</v>
      </c>
      <c r="G33">
        <v>0.6</v>
      </c>
      <c r="H33">
        <f t="shared" si="3"/>
        <v>0.30000000000000004</v>
      </c>
      <c r="I33">
        <v>0.01</v>
      </c>
      <c r="J33">
        <v>8</v>
      </c>
      <c r="K33">
        <v>4</v>
      </c>
      <c r="L33">
        <v>5</v>
      </c>
      <c r="N33">
        <f t="shared" si="2"/>
        <v>406.08</v>
      </c>
      <c r="O33">
        <f t="shared" si="0"/>
        <v>7.077394285714286</v>
      </c>
      <c r="P33">
        <f t="shared" si="1"/>
        <v>35.386971428571428</v>
      </c>
    </row>
    <row r="34" spans="1:16">
      <c r="A34" t="s">
        <v>66</v>
      </c>
      <c r="B34" t="s">
        <v>14</v>
      </c>
      <c r="C34" t="s">
        <v>80</v>
      </c>
      <c r="D34" t="s">
        <v>71</v>
      </c>
      <c r="E34">
        <v>1</v>
      </c>
      <c r="F34">
        <v>0.7</v>
      </c>
      <c r="G34">
        <v>0.2</v>
      </c>
      <c r="H34">
        <f t="shared" si="3"/>
        <v>0.30000000000000004</v>
      </c>
      <c r="I34">
        <v>0.05</v>
      </c>
      <c r="J34">
        <v>8</v>
      </c>
      <c r="K34">
        <v>4</v>
      </c>
      <c r="L34">
        <v>5</v>
      </c>
      <c r="N34">
        <f t="shared" si="2"/>
        <v>148.79999999999998</v>
      </c>
      <c r="O34">
        <f t="shared" si="0"/>
        <v>2.593371428571428</v>
      </c>
      <c r="P34">
        <f t="shared" si="1"/>
        <v>12.96685714285714</v>
      </c>
    </row>
    <row r="35" spans="1:16">
      <c r="A35" t="s">
        <v>66</v>
      </c>
      <c r="B35" t="s">
        <v>16</v>
      </c>
      <c r="C35" t="s">
        <v>74</v>
      </c>
      <c r="D35" t="s">
        <v>35</v>
      </c>
      <c r="E35">
        <v>1</v>
      </c>
      <c r="F35">
        <v>0.01</v>
      </c>
      <c r="G35">
        <v>1.1499999999999999</v>
      </c>
      <c r="H35">
        <f t="shared" si="3"/>
        <v>0.99</v>
      </c>
      <c r="I35">
        <v>0.15</v>
      </c>
      <c r="J35">
        <v>24</v>
      </c>
      <c r="K35">
        <v>7</v>
      </c>
      <c r="L35">
        <v>5</v>
      </c>
      <c r="N35">
        <f t="shared" si="2"/>
        <v>460.79999999999995</v>
      </c>
      <c r="O35">
        <f t="shared" si="0"/>
        <v>14.054399999999998</v>
      </c>
      <c r="P35">
        <f t="shared" si="1"/>
        <v>70.271999999999991</v>
      </c>
    </row>
    <row r="36" spans="1:16">
      <c r="A36" t="s">
        <v>66</v>
      </c>
      <c r="B36" t="s">
        <v>33</v>
      </c>
      <c r="C36" t="s">
        <v>73</v>
      </c>
      <c r="D36" t="s">
        <v>70</v>
      </c>
      <c r="E36">
        <v>1</v>
      </c>
      <c r="F36">
        <v>1</v>
      </c>
      <c r="G36">
        <v>0.02</v>
      </c>
      <c r="H36">
        <f t="shared" si="3"/>
        <v>0</v>
      </c>
      <c r="I36">
        <v>0</v>
      </c>
      <c r="J36">
        <v>24</v>
      </c>
      <c r="K36">
        <v>7</v>
      </c>
      <c r="L36">
        <v>5</v>
      </c>
      <c r="N36">
        <f t="shared" si="2"/>
        <v>57.599999999999994</v>
      </c>
      <c r="O36">
        <f t="shared" si="0"/>
        <v>1.7567999999999997</v>
      </c>
      <c r="P36">
        <f t="shared" si="1"/>
        <v>8.7839999999999989</v>
      </c>
    </row>
    <row r="37" spans="1:16" s="1" customFormat="1">
      <c r="M37" s="8" t="s">
        <v>96</v>
      </c>
      <c r="N37" s="7">
        <f>SUM(N29:N36)</f>
        <v>1886.8799999999997</v>
      </c>
      <c r="O37" s="7">
        <f>SUM(O29:O36)</f>
        <v>50.296765714285712</v>
      </c>
      <c r="P37" s="7">
        <f>SUM(P29:P36)</f>
        <v>251.48382857142855</v>
      </c>
    </row>
    <row r="38" spans="1:16">
      <c r="A38" t="s">
        <v>76</v>
      </c>
      <c r="B38" t="s">
        <v>11</v>
      </c>
      <c r="C38" t="s">
        <v>77</v>
      </c>
      <c r="D38" t="s">
        <v>35</v>
      </c>
      <c r="E38">
        <v>1</v>
      </c>
      <c r="F38">
        <v>0.5</v>
      </c>
      <c r="G38">
        <v>0.6</v>
      </c>
      <c r="H38">
        <f t="shared" si="3"/>
        <v>0.5</v>
      </c>
      <c r="I38">
        <v>0.04</v>
      </c>
      <c r="J38">
        <v>24</v>
      </c>
      <c r="K38">
        <v>4</v>
      </c>
      <c r="L38">
        <v>0.5</v>
      </c>
      <c r="N38">
        <f t="shared" si="2"/>
        <v>921.59999999999991</v>
      </c>
      <c r="O38">
        <f t="shared" si="0"/>
        <v>16.062171428571425</v>
      </c>
      <c r="P38">
        <f t="shared" si="1"/>
        <v>8.0310857142857124</v>
      </c>
    </row>
    <row r="39" spans="1:16">
      <c r="A39" t="s">
        <v>76</v>
      </c>
      <c r="B39" t="s">
        <v>14</v>
      </c>
      <c r="C39" t="s">
        <v>78</v>
      </c>
      <c r="D39" t="s">
        <v>71</v>
      </c>
      <c r="E39">
        <v>1</v>
      </c>
      <c r="F39">
        <v>0.5</v>
      </c>
      <c r="G39">
        <v>0.2</v>
      </c>
      <c r="H39">
        <f t="shared" si="3"/>
        <v>0.5</v>
      </c>
      <c r="I39">
        <v>0.01</v>
      </c>
      <c r="J39">
        <v>24</v>
      </c>
      <c r="K39">
        <v>4</v>
      </c>
      <c r="L39">
        <v>0.5</v>
      </c>
      <c r="N39">
        <f t="shared" si="2"/>
        <v>302.39999999999998</v>
      </c>
      <c r="O39">
        <f t="shared" si="0"/>
        <v>5.2703999999999995</v>
      </c>
      <c r="P39">
        <f t="shared" si="1"/>
        <v>2.6351999999999998</v>
      </c>
    </row>
    <row r="40" spans="1:16">
      <c r="A40" t="s">
        <v>76</v>
      </c>
      <c r="B40" t="s">
        <v>11</v>
      </c>
      <c r="C40" t="s">
        <v>79</v>
      </c>
      <c r="D40" t="s">
        <v>35</v>
      </c>
      <c r="E40">
        <v>2</v>
      </c>
      <c r="F40">
        <v>0.7</v>
      </c>
      <c r="G40">
        <v>0.6</v>
      </c>
      <c r="H40">
        <f t="shared" si="3"/>
        <v>0.30000000000000004</v>
      </c>
      <c r="I40">
        <v>0.04</v>
      </c>
      <c r="J40">
        <v>8</v>
      </c>
      <c r="K40">
        <v>4</v>
      </c>
      <c r="L40">
        <v>0.5</v>
      </c>
      <c r="N40">
        <f t="shared" si="2"/>
        <v>829.43999999999994</v>
      </c>
      <c r="O40">
        <f t="shared" si="0"/>
        <v>14.455954285714284</v>
      </c>
      <c r="P40">
        <f t="shared" si="1"/>
        <v>7.2279771428571422</v>
      </c>
    </row>
    <row r="41" spans="1:16">
      <c r="A41" t="s">
        <v>76</v>
      </c>
      <c r="B41" t="s">
        <v>14</v>
      </c>
      <c r="C41" t="s">
        <v>80</v>
      </c>
      <c r="D41" t="s">
        <v>71</v>
      </c>
      <c r="E41">
        <v>2</v>
      </c>
      <c r="F41">
        <v>0.7</v>
      </c>
      <c r="G41">
        <v>0.2</v>
      </c>
      <c r="H41">
        <f t="shared" si="3"/>
        <v>0.30000000000000004</v>
      </c>
      <c r="I41">
        <v>0.01</v>
      </c>
      <c r="J41">
        <v>8</v>
      </c>
      <c r="K41">
        <v>4</v>
      </c>
      <c r="L41">
        <v>0.5</v>
      </c>
      <c r="N41">
        <f t="shared" si="2"/>
        <v>274.55999999999995</v>
      </c>
      <c r="O41">
        <f t="shared" si="0"/>
        <v>4.78518857142857</v>
      </c>
      <c r="P41">
        <f t="shared" si="1"/>
        <v>2.392594285714285</v>
      </c>
    </row>
    <row r="42" spans="1:16">
      <c r="A42" t="s">
        <v>76</v>
      </c>
      <c r="B42" t="s">
        <v>31</v>
      </c>
      <c r="C42" t="s">
        <v>81</v>
      </c>
      <c r="D42" t="s">
        <v>59</v>
      </c>
      <c r="E42">
        <v>1</v>
      </c>
      <c r="F42">
        <v>0.01</v>
      </c>
      <c r="G42">
        <v>1.3</v>
      </c>
      <c r="H42">
        <f t="shared" si="3"/>
        <v>0.99</v>
      </c>
      <c r="I42">
        <v>0.01</v>
      </c>
      <c r="J42">
        <v>24</v>
      </c>
      <c r="K42">
        <v>7</v>
      </c>
      <c r="L42">
        <v>0.5</v>
      </c>
      <c r="N42">
        <f t="shared" si="2"/>
        <v>65.951999999999998</v>
      </c>
      <c r="O42">
        <f t="shared" si="0"/>
        <v>2.011536</v>
      </c>
      <c r="P42">
        <f t="shared" si="1"/>
        <v>1.005768</v>
      </c>
    </row>
    <row r="43" spans="1:16">
      <c r="A43" t="s">
        <v>76</v>
      </c>
      <c r="B43" t="s">
        <v>31</v>
      </c>
      <c r="C43" t="s">
        <v>42</v>
      </c>
      <c r="D43" t="s">
        <v>82</v>
      </c>
      <c r="E43">
        <v>1</v>
      </c>
      <c r="F43">
        <v>0.01</v>
      </c>
      <c r="G43">
        <v>1.19</v>
      </c>
      <c r="H43">
        <f t="shared" si="3"/>
        <v>0.99</v>
      </c>
      <c r="I43">
        <v>0.01</v>
      </c>
      <c r="J43">
        <v>24</v>
      </c>
      <c r="K43">
        <v>7</v>
      </c>
      <c r="L43">
        <v>0.5</v>
      </c>
      <c r="N43">
        <f t="shared" si="2"/>
        <v>62.784000000000006</v>
      </c>
      <c r="O43">
        <f t="shared" si="0"/>
        <v>1.9149120000000002</v>
      </c>
      <c r="P43">
        <f t="shared" si="1"/>
        <v>0.95745600000000008</v>
      </c>
    </row>
    <row r="44" spans="1:16">
      <c r="A44" t="s">
        <v>76</v>
      </c>
      <c r="B44" t="s">
        <v>28</v>
      </c>
      <c r="C44" t="s">
        <v>84</v>
      </c>
      <c r="D44" t="s">
        <v>83</v>
      </c>
      <c r="E44">
        <v>1</v>
      </c>
      <c r="F44">
        <v>0.01</v>
      </c>
      <c r="G44">
        <v>3.85</v>
      </c>
      <c r="H44">
        <f t="shared" si="3"/>
        <v>0.99</v>
      </c>
      <c r="I44">
        <v>0.06</v>
      </c>
      <c r="J44">
        <v>24</v>
      </c>
      <c r="K44">
        <v>7</v>
      </c>
      <c r="L44">
        <v>0.5</v>
      </c>
      <c r="N44">
        <f t="shared" si="2"/>
        <v>281.952</v>
      </c>
      <c r="O44">
        <f t="shared" si="0"/>
        <v>8.5995360000000005</v>
      </c>
      <c r="P44">
        <f t="shared" si="1"/>
        <v>4.2997680000000003</v>
      </c>
    </row>
    <row r="45" spans="1:16">
      <c r="A45" t="s">
        <v>76</v>
      </c>
      <c r="B45" t="s">
        <v>85</v>
      </c>
      <c r="C45" t="s">
        <v>90</v>
      </c>
      <c r="D45" t="s">
        <v>86</v>
      </c>
      <c r="E45">
        <v>1</v>
      </c>
      <c r="F45">
        <v>0.3</v>
      </c>
      <c r="G45">
        <v>15.83</v>
      </c>
      <c r="H45">
        <f t="shared" si="3"/>
        <v>0.7</v>
      </c>
      <c r="I45">
        <v>0.05</v>
      </c>
      <c r="J45">
        <v>8</v>
      </c>
      <c r="K45">
        <v>4</v>
      </c>
      <c r="L45">
        <v>0.5</v>
      </c>
      <c r="N45">
        <f t="shared" si="2"/>
        <v>4592.6400000000003</v>
      </c>
      <c r="O45">
        <f t="shared" si="0"/>
        <v>80.04315428571428</v>
      </c>
      <c r="P45">
        <f t="shared" si="1"/>
        <v>40.02157714285714</v>
      </c>
    </row>
    <row r="46" spans="1:16">
      <c r="A46" t="s">
        <v>76</v>
      </c>
      <c r="B46" t="s">
        <v>87</v>
      </c>
      <c r="C46" t="s">
        <v>155</v>
      </c>
      <c r="D46" t="s">
        <v>88</v>
      </c>
      <c r="E46">
        <v>1</v>
      </c>
      <c r="F46">
        <v>1</v>
      </c>
      <c r="G46">
        <v>0.03</v>
      </c>
      <c r="H46">
        <f t="shared" si="3"/>
        <v>0</v>
      </c>
      <c r="I46">
        <v>0</v>
      </c>
      <c r="J46">
        <v>24</v>
      </c>
      <c r="K46">
        <v>7</v>
      </c>
      <c r="L46">
        <v>0.5</v>
      </c>
      <c r="N46">
        <f t="shared" si="2"/>
        <v>86.399999999999991</v>
      </c>
      <c r="O46">
        <f t="shared" si="0"/>
        <v>2.6351999999999998</v>
      </c>
      <c r="P46">
        <f t="shared" si="1"/>
        <v>1.3175999999999999</v>
      </c>
    </row>
    <row r="47" spans="1:16" s="1" customFormat="1">
      <c r="M47" s="8" t="s">
        <v>96</v>
      </c>
      <c r="N47" s="7">
        <f>SUM(N38:N46)</f>
        <v>7417.7280000000001</v>
      </c>
      <c r="O47" s="7">
        <f>SUM(O38:O46)</f>
        <v>135.77805257142856</v>
      </c>
      <c r="P47" s="7">
        <f>SUM(P38:P46)</f>
        <v>67.88902628571428</v>
      </c>
    </row>
    <row r="48" spans="1:16">
      <c r="K48" t="s">
        <v>101</v>
      </c>
      <c r="L48">
        <f>SUM(L4,L10,L14,L18,L29,L38)</f>
        <v>43</v>
      </c>
    </row>
    <row r="49" spans="1:16">
      <c r="M49" t="s">
        <v>97</v>
      </c>
      <c r="N49">
        <f>SUM(N9,N13,N17,N28,N37,N47)</f>
        <v>25829.715199999999</v>
      </c>
      <c r="O49">
        <f>SUM(O9,O13,O17,O28,O37,O47)</f>
        <v>556.11346445714275</v>
      </c>
      <c r="P49" s="28">
        <f>P47+P37+P28+P17+P13+P9</f>
        <v>1246.4710510857142</v>
      </c>
    </row>
    <row r="50" spans="1:16">
      <c r="P50" s="10"/>
    </row>
    <row r="51" spans="1:16" s="27" customFormat="1" ht="23.25" customHeight="1"/>
    <row r="52" spans="1:16" ht="26.25">
      <c r="A52" s="5" t="s">
        <v>6</v>
      </c>
    </row>
    <row r="56" spans="1:16" ht="15.75">
      <c r="A56" s="2" t="s">
        <v>111</v>
      </c>
      <c r="B56" s="2" t="s">
        <v>7</v>
      </c>
      <c r="C56" s="2" t="s">
        <v>10</v>
      </c>
      <c r="D56" s="2"/>
      <c r="E56" s="2" t="s">
        <v>1</v>
      </c>
      <c r="F56" s="2" t="s">
        <v>94</v>
      </c>
      <c r="G56" s="2" t="s">
        <v>92</v>
      </c>
      <c r="H56" s="2" t="s">
        <v>43</v>
      </c>
      <c r="I56" s="3" t="s">
        <v>44</v>
      </c>
      <c r="J56" s="2" t="s">
        <v>150</v>
      </c>
      <c r="K56" s="2" t="s">
        <v>95</v>
      </c>
      <c r="L56" s="2" t="s">
        <v>108</v>
      </c>
      <c r="M56" s="2" t="s">
        <v>110</v>
      </c>
      <c r="N56" s="2" t="s">
        <v>109</v>
      </c>
      <c r="O56" s="2" t="s">
        <v>100</v>
      </c>
      <c r="P56" s="2" t="s">
        <v>106</v>
      </c>
    </row>
    <row r="57" spans="1:16" ht="15.75">
      <c r="A57" t="s">
        <v>75</v>
      </c>
      <c r="B57" s="4" t="s">
        <v>8</v>
      </c>
      <c r="C57" t="s">
        <v>21</v>
      </c>
      <c r="D57" s="2"/>
      <c r="E57" s="4">
        <v>4</v>
      </c>
      <c r="F57" s="4">
        <v>23</v>
      </c>
      <c r="G57">
        <v>12</v>
      </c>
      <c r="H57" s="4">
        <v>1</v>
      </c>
      <c r="I57" s="6">
        <v>4</v>
      </c>
      <c r="J57" s="4">
        <v>8</v>
      </c>
      <c r="K57" s="6">
        <v>5</v>
      </c>
      <c r="L57">
        <f>F57*H57*J57*E57</f>
        <v>736</v>
      </c>
      <c r="M57">
        <f>L57*I57</f>
        <v>2944</v>
      </c>
      <c r="N57">
        <f>L57*H57*I57/7*30.5</f>
        <v>12827.428571428571</v>
      </c>
      <c r="O57">
        <f>F57*H57*(I57/7)*30.5*E57*J57/1000</f>
        <v>12.827428571428571</v>
      </c>
      <c r="P57">
        <f>O57*K57</f>
        <v>64.137142857142862</v>
      </c>
    </row>
    <row r="58" spans="1:16" ht="15.75">
      <c r="A58" t="s">
        <v>75</v>
      </c>
      <c r="B58" s="4" t="s">
        <v>91</v>
      </c>
      <c r="C58" t="s">
        <v>21</v>
      </c>
      <c r="D58" s="2"/>
      <c r="E58" s="4">
        <v>4</v>
      </c>
      <c r="F58" s="4">
        <v>12</v>
      </c>
      <c r="G58">
        <v>120</v>
      </c>
      <c r="H58" s="4">
        <v>1</v>
      </c>
      <c r="I58" s="6">
        <v>4</v>
      </c>
      <c r="J58" s="4">
        <v>8</v>
      </c>
      <c r="K58" s="6">
        <v>5</v>
      </c>
      <c r="L58">
        <f t="shared" ref="L58:L66" si="4">F58*H58*J58*E58</f>
        <v>384</v>
      </c>
      <c r="M58">
        <f t="shared" ref="M58:M69" si="5">L58*I58</f>
        <v>1536</v>
      </c>
      <c r="N58">
        <f t="shared" ref="N58:N69" si="6">L58*H58*I58/7*30.5</f>
        <v>6692.5714285714284</v>
      </c>
      <c r="O58">
        <f t="shared" ref="O58:O61" si="7">F58*H58*(I58/7)*30.5*E58*J58/1000</f>
        <v>6.6925714285714282</v>
      </c>
      <c r="P58">
        <f t="shared" ref="P58:P69" si="8">O58*K58</f>
        <v>33.462857142857139</v>
      </c>
    </row>
    <row r="59" spans="1:16" ht="15.75">
      <c r="A59" t="s">
        <v>48</v>
      </c>
      <c r="B59" s="4" t="s">
        <v>8</v>
      </c>
      <c r="C59" t="s">
        <v>21</v>
      </c>
      <c r="E59">
        <v>6</v>
      </c>
      <c r="F59" s="4">
        <v>23</v>
      </c>
      <c r="G59">
        <v>12</v>
      </c>
      <c r="H59">
        <v>1</v>
      </c>
      <c r="I59">
        <v>4</v>
      </c>
      <c r="J59">
        <v>8</v>
      </c>
      <c r="K59">
        <v>28</v>
      </c>
      <c r="L59">
        <f>F59*H59*J59*E59</f>
        <v>1104</v>
      </c>
      <c r="M59">
        <f t="shared" si="5"/>
        <v>4416</v>
      </c>
      <c r="N59">
        <f t="shared" si="6"/>
        <v>19241.142857142859</v>
      </c>
      <c r="O59">
        <f t="shared" si="7"/>
        <v>19.241142857142854</v>
      </c>
      <c r="P59">
        <f t="shared" si="8"/>
        <v>538.75199999999995</v>
      </c>
    </row>
    <row r="60" spans="1:16" ht="15.75">
      <c r="A60" t="s">
        <v>49</v>
      </c>
      <c r="B60" s="4" t="s">
        <v>8</v>
      </c>
      <c r="C60" t="s">
        <v>21</v>
      </c>
      <c r="E60">
        <v>4</v>
      </c>
      <c r="F60" s="4">
        <v>23</v>
      </c>
      <c r="G60">
        <v>12</v>
      </c>
      <c r="H60">
        <v>1</v>
      </c>
      <c r="I60">
        <v>4</v>
      </c>
      <c r="J60">
        <v>8</v>
      </c>
      <c r="K60">
        <v>4</v>
      </c>
      <c r="L60">
        <f t="shared" si="4"/>
        <v>736</v>
      </c>
      <c r="M60">
        <f t="shared" si="5"/>
        <v>2944</v>
      </c>
      <c r="N60">
        <f t="shared" si="6"/>
        <v>12827.428571428571</v>
      </c>
      <c r="O60">
        <f>F60*H60*(I60/7)*30.5*E60*J60/1000</f>
        <v>12.827428571428571</v>
      </c>
      <c r="P60">
        <f t="shared" si="8"/>
        <v>51.309714285714286</v>
      </c>
    </row>
    <row r="61" spans="1:16" ht="15.75">
      <c r="A61" t="s">
        <v>54</v>
      </c>
      <c r="B61" s="4" t="s">
        <v>8</v>
      </c>
      <c r="C61" t="s">
        <v>21</v>
      </c>
      <c r="E61">
        <v>6</v>
      </c>
      <c r="F61" s="4">
        <v>23</v>
      </c>
      <c r="G61">
        <v>12</v>
      </c>
      <c r="H61">
        <v>1</v>
      </c>
      <c r="I61">
        <v>4</v>
      </c>
      <c r="J61">
        <v>8</v>
      </c>
      <c r="K61">
        <v>0.5</v>
      </c>
      <c r="L61">
        <f t="shared" si="4"/>
        <v>1104</v>
      </c>
      <c r="M61">
        <f t="shared" si="5"/>
        <v>4416</v>
      </c>
      <c r="N61">
        <f t="shared" si="6"/>
        <v>19241.142857142859</v>
      </c>
      <c r="O61">
        <f t="shared" si="7"/>
        <v>19.241142857142854</v>
      </c>
      <c r="P61">
        <f t="shared" si="8"/>
        <v>9.6205714285714272</v>
      </c>
    </row>
    <row r="62" spans="1:16" ht="15.75">
      <c r="A62" t="s">
        <v>66</v>
      </c>
      <c r="B62" s="4" t="s">
        <v>8</v>
      </c>
      <c r="C62" t="s">
        <v>21</v>
      </c>
      <c r="E62">
        <v>1</v>
      </c>
      <c r="F62" s="4">
        <v>23</v>
      </c>
      <c r="G62">
        <v>12</v>
      </c>
      <c r="H62">
        <v>1</v>
      </c>
      <c r="I62">
        <v>4</v>
      </c>
      <c r="J62">
        <v>8</v>
      </c>
      <c r="K62">
        <v>5</v>
      </c>
      <c r="L62">
        <f t="shared" si="4"/>
        <v>184</v>
      </c>
      <c r="M62">
        <f t="shared" si="5"/>
        <v>736</v>
      </c>
      <c r="N62">
        <f t="shared" si="6"/>
        <v>3206.8571428571427</v>
      </c>
      <c r="O62">
        <f t="shared" ref="O62:O69" si="9">F62*H62*(I62/7)*30.5*E62*J62/1000</f>
        <v>3.2068571428571429</v>
      </c>
      <c r="P62">
        <f t="shared" si="8"/>
        <v>16.034285714285716</v>
      </c>
    </row>
    <row r="63" spans="1:16" ht="15.75">
      <c r="A63" t="s">
        <v>66</v>
      </c>
      <c r="B63" s="4" t="s">
        <v>9</v>
      </c>
      <c r="C63" t="s">
        <v>21</v>
      </c>
      <c r="E63">
        <v>6</v>
      </c>
      <c r="F63" s="4">
        <v>200</v>
      </c>
      <c r="G63">
        <v>120</v>
      </c>
      <c r="H63">
        <v>1</v>
      </c>
      <c r="I63">
        <v>4</v>
      </c>
      <c r="J63">
        <v>8</v>
      </c>
      <c r="K63">
        <v>5</v>
      </c>
      <c r="L63">
        <f t="shared" si="4"/>
        <v>9600</v>
      </c>
      <c r="M63">
        <f t="shared" si="5"/>
        <v>38400</v>
      </c>
      <c r="N63">
        <f t="shared" si="6"/>
        <v>167314.28571428571</v>
      </c>
      <c r="O63">
        <f t="shared" si="9"/>
        <v>167.31428571428569</v>
      </c>
      <c r="P63">
        <f t="shared" si="8"/>
        <v>836.57142857142844</v>
      </c>
    </row>
    <row r="64" spans="1:16" ht="15.75">
      <c r="A64" t="s">
        <v>76</v>
      </c>
      <c r="B64" s="4" t="s">
        <v>8</v>
      </c>
      <c r="C64" t="s">
        <v>21</v>
      </c>
      <c r="E64">
        <v>12</v>
      </c>
      <c r="F64">
        <v>23</v>
      </c>
      <c r="G64">
        <v>12</v>
      </c>
      <c r="H64">
        <v>1</v>
      </c>
      <c r="I64">
        <v>4</v>
      </c>
      <c r="J64">
        <v>8</v>
      </c>
      <c r="K64">
        <v>0.5</v>
      </c>
      <c r="L64">
        <f t="shared" si="4"/>
        <v>2208</v>
      </c>
      <c r="M64">
        <f t="shared" si="5"/>
        <v>8832</v>
      </c>
      <c r="N64">
        <f t="shared" si="6"/>
        <v>38482.285714285717</v>
      </c>
      <c r="O64">
        <f t="shared" si="9"/>
        <v>38.482285714285709</v>
      </c>
      <c r="P64">
        <f t="shared" si="8"/>
        <v>19.241142857142854</v>
      </c>
    </row>
    <row r="65" spans="1:16" ht="15.75">
      <c r="A65" t="s">
        <v>76</v>
      </c>
      <c r="B65" s="4" t="s">
        <v>9</v>
      </c>
      <c r="C65" t="s">
        <v>21</v>
      </c>
      <c r="E65">
        <v>1</v>
      </c>
      <c r="F65">
        <v>40</v>
      </c>
      <c r="G65">
        <v>120</v>
      </c>
      <c r="H65">
        <v>0.3</v>
      </c>
      <c r="I65">
        <v>4</v>
      </c>
      <c r="J65">
        <v>8</v>
      </c>
      <c r="K65">
        <v>0.5</v>
      </c>
      <c r="L65">
        <f t="shared" si="4"/>
        <v>96</v>
      </c>
      <c r="M65">
        <f t="shared" si="5"/>
        <v>384</v>
      </c>
      <c r="N65">
        <f t="shared" si="6"/>
        <v>501.94285714285706</v>
      </c>
      <c r="O65">
        <f t="shared" si="9"/>
        <v>1.673142857142857</v>
      </c>
      <c r="P65">
        <f t="shared" si="8"/>
        <v>0.83657142857142852</v>
      </c>
    </row>
    <row r="66" spans="1:16" ht="15.75">
      <c r="A66" t="s">
        <v>76</v>
      </c>
      <c r="B66" s="4" t="s">
        <v>91</v>
      </c>
      <c r="C66" t="s">
        <v>21</v>
      </c>
      <c r="E66">
        <v>1</v>
      </c>
      <c r="F66">
        <v>11</v>
      </c>
      <c r="G66">
        <v>120</v>
      </c>
      <c r="H66">
        <v>0.01</v>
      </c>
      <c r="I66">
        <v>4</v>
      </c>
      <c r="J66">
        <v>8</v>
      </c>
      <c r="K66">
        <v>0.5</v>
      </c>
      <c r="L66">
        <f t="shared" si="4"/>
        <v>0.88</v>
      </c>
      <c r="M66">
        <f t="shared" si="5"/>
        <v>3.52</v>
      </c>
      <c r="N66">
        <f t="shared" si="6"/>
        <v>0.15337142857142858</v>
      </c>
      <c r="O66">
        <f t="shared" si="9"/>
        <v>1.5337142857142855E-2</v>
      </c>
      <c r="P66">
        <f t="shared" si="8"/>
        <v>7.6685714285714274E-3</v>
      </c>
    </row>
    <row r="67" spans="1:16" ht="15.75">
      <c r="A67" t="s">
        <v>93</v>
      </c>
      <c r="B67" s="4" t="s">
        <v>8</v>
      </c>
      <c r="C67" t="s">
        <v>21</v>
      </c>
      <c r="E67">
        <v>12</v>
      </c>
      <c r="F67">
        <v>23</v>
      </c>
      <c r="G67">
        <v>12</v>
      </c>
      <c r="H67">
        <v>1</v>
      </c>
      <c r="I67">
        <v>4</v>
      </c>
      <c r="J67">
        <v>12</v>
      </c>
      <c r="K67">
        <v>3</v>
      </c>
      <c r="L67">
        <f>F67*H67*J67*E67</f>
        <v>3312</v>
      </c>
      <c r="M67">
        <f t="shared" si="5"/>
        <v>13248</v>
      </c>
      <c r="N67">
        <f t="shared" si="6"/>
        <v>57723.428571428572</v>
      </c>
      <c r="O67">
        <f t="shared" si="9"/>
        <v>57.723428571428563</v>
      </c>
      <c r="P67">
        <f t="shared" si="8"/>
        <v>173.17028571428568</v>
      </c>
    </row>
    <row r="68" spans="1:16" ht="15.75">
      <c r="A68" t="s">
        <v>93</v>
      </c>
      <c r="B68" s="4" t="s">
        <v>9</v>
      </c>
      <c r="C68" t="s">
        <v>21</v>
      </c>
      <c r="E68">
        <v>25</v>
      </c>
      <c r="F68">
        <v>60</v>
      </c>
      <c r="G68">
        <v>120</v>
      </c>
      <c r="H68">
        <v>1</v>
      </c>
      <c r="I68">
        <v>4</v>
      </c>
      <c r="J68">
        <v>12</v>
      </c>
      <c r="K68">
        <v>3</v>
      </c>
      <c r="L68">
        <f t="shared" ref="L68:L69" si="10">F68*H68*J68*E68</f>
        <v>18000</v>
      </c>
      <c r="M68">
        <f t="shared" si="5"/>
        <v>72000</v>
      </c>
      <c r="N68">
        <f t="shared" si="6"/>
        <v>313714.28571428574</v>
      </c>
      <c r="O68">
        <f t="shared" si="9"/>
        <v>313.71428571428572</v>
      </c>
      <c r="P68">
        <f t="shared" si="8"/>
        <v>941.14285714285711</v>
      </c>
    </row>
    <row r="69" spans="1:16" ht="15.75">
      <c r="A69" t="s">
        <v>99</v>
      </c>
      <c r="B69" s="4" t="s">
        <v>9</v>
      </c>
      <c r="C69" t="s">
        <v>21</v>
      </c>
      <c r="E69">
        <v>78</v>
      </c>
      <c r="F69">
        <v>40</v>
      </c>
      <c r="G69">
        <v>120</v>
      </c>
      <c r="H69">
        <v>1</v>
      </c>
      <c r="I69">
        <v>6</v>
      </c>
      <c r="J69">
        <v>13</v>
      </c>
      <c r="K69">
        <v>1</v>
      </c>
      <c r="L69">
        <f t="shared" si="10"/>
        <v>40560</v>
      </c>
      <c r="M69">
        <f t="shared" si="5"/>
        <v>243360</v>
      </c>
      <c r="N69">
        <f t="shared" si="6"/>
        <v>1060354.2857142857</v>
      </c>
      <c r="O69">
        <f t="shared" si="9"/>
        <v>1060.3542857142857</v>
      </c>
      <c r="P69">
        <f t="shared" si="8"/>
        <v>1060.3542857142857</v>
      </c>
    </row>
    <row r="70" spans="1:16" ht="15.75">
      <c r="B70" s="2"/>
      <c r="N70" t="s">
        <v>97</v>
      </c>
      <c r="O70" s="11">
        <f>SUM(O57:O69)</f>
        <v>1713.3136228571427</v>
      </c>
      <c r="P70" s="28">
        <f>SUM(P57:P69)</f>
        <v>3744.6408114285714</v>
      </c>
    </row>
    <row r="71" spans="1:16" s="1" customFormat="1" ht="15.75">
      <c r="B71" s="9"/>
    </row>
    <row r="84" spans="1:16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</sheetData>
  <dataValidations disablePrompts="1" count="4">
    <dataValidation type="list" allowBlank="1" showInputMessage="1" showErrorMessage="1" sqref="C62:C70 C14 D4:D50">
      <formula1>Brands</formula1>
    </dataValidation>
    <dataValidation type="list" allowBlank="1" showInputMessage="1" showErrorMessage="1" sqref="B57:B58 B60:B71">
      <formula1>Lighting_Types</formula1>
    </dataValidation>
    <dataValidation type="list" allowBlank="1" showInputMessage="1" showErrorMessage="1" sqref="B59">
      <formula1>$A$86:$A$87</formula1>
    </dataValidation>
    <dataValidation type="list" allowBlank="1" showInputMessage="1" showErrorMessage="1" sqref="B10:B51">
      <formula1>Devices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selection activeCell="E27" sqref="E27"/>
    </sheetView>
  </sheetViews>
  <sheetFormatPr defaultRowHeight="15"/>
  <cols>
    <col min="2" max="2" width="19.28515625" bestFit="1" customWidth="1"/>
    <col min="3" max="3" width="19.28515625" customWidth="1"/>
    <col min="4" max="4" width="13.7109375" bestFit="1" customWidth="1"/>
  </cols>
  <sheetData>
    <row r="1" spans="1:4">
      <c r="A1" t="s">
        <v>22</v>
      </c>
    </row>
    <row r="3" spans="1:4">
      <c r="B3" s="3" t="s">
        <v>23</v>
      </c>
      <c r="C3" s="3" t="s">
        <v>34</v>
      </c>
      <c r="D3" s="3" t="s">
        <v>24</v>
      </c>
    </row>
    <row r="4" spans="1:4">
      <c r="B4" t="s">
        <v>32</v>
      </c>
      <c r="C4" t="s">
        <v>70</v>
      </c>
      <c r="D4" t="s">
        <v>8</v>
      </c>
    </row>
    <row r="5" spans="1:4">
      <c r="B5" t="s">
        <v>29</v>
      </c>
      <c r="C5" t="s">
        <v>83</v>
      </c>
      <c r="D5" t="s">
        <v>91</v>
      </c>
    </row>
    <row r="6" spans="1:4">
      <c r="B6" t="s">
        <v>27</v>
      </c>
      <c r="C6" t="s">
        <v>88</v>
      </c>
      <c r="D6" t="s">
        <v>9</v>
      </c>
    </row>
    <row r="7" spans="1:4">
      <c r="B7" t="s">
        <v>11</v>
      </c>
      <c r="C7" t="s">
        <v>37</v>
      </c>
    </row>
    <row r="8" spans="1:4">
      <c r="B8" t="s">
        <v>51</v>
      </c>
      <c r="C8" t="s">
        <v>36</v>
      </c>
    </row>
    <row r="9" spans="1:4">
      <c r="B9" t="s">
        <v>62</v>
      </c>
      <c r="C9" t="s">
        <v>63</v>
      </c>
    </row>
    <row r="10" spans="1:4">
      <c r="B10" t="s">
        <v>14</v>
      </c>
      <c r="C10" t="s">
        <v>52</v>
      </c>
    </row>
    <row r="11" spans="1:4">
      <c r="B11" t="s">
        <v>30</v>
      </c>
      <c r="C11" t="s">
        <v>60</v>
      </c>
    </row>
    <row r="12" spans="1:4">
      <c r="B12" t="s">
        <v>19</v>
      </c>
      <c r="C12" t="s">
        <v>38</v>
      </c>
    </row>
    <row r="13" spans="1:4">
      <c r="B13" t="s">
        <v>31</v>
      </c>
      <c r="C13" t="s">
        <v>35</v>
      </c>
    </row>
    <row r="14" spans="1:4">
      <c r="B14" t="s">
        <v>67</v>
      </c>
      <c r="C14" t="s">
        <v>39</v>
      </c>
    </row>
    <row r="15" spans="1:4">
      <c r="B15" t="s">
        <v>16</v>
      </c>
      <c r="C15" t="s">
        <v>42</v>
      </c>
    </row>
    <row r="16" spans="1:4">
      <c r="B16" t="s">
        <v>26</v>
      </c>
      <c r="C16" t="s">
        <v>71</v>
      </c>
    </row>
    <row r="17" spans="2:3">
      <c r="B17" t="s">
        <v>28</v>
      </c>
      <c r="C17" t="s">
        <v>69</v>
      </c>
    </row>
    <row r="18" spans="2:3">
      <c r="B18" t="s">
        <v>64</v>
      </c>
      <c r="C18" t="s">
        <v>86</v>
      </c>
    </row>
    <row r="19" spans="2:3">
      <c r="B19" t="s">
        <v>25</v>
      </c>
      <c r="C19" t="s">
        <v>21</v>
      </c>
    </row>
    <row r="20" spans="2:3">
      <c r="B20" t="s">
        <v>68</v>
      </c>
      <c r="C20" t="s">
        <v>72</v>
      </c>
    </row>
    <row r="21" spans="2:3">
      <c r="B21" t="s">
        <v>98</v>
      </c>
      <c r="C21" t="s">
        <v>40</v>
      </c>
    </row>
    <row r="22" spans="2:3">
      <c r="B22" t="s">
        <v>33</v>
      </c>
      <c r="C22" t="s">
        <v>59</v>
      </c>
    </row>
    <row r="23" spans="2:3">
      <c r="B23" t="s">
        <v>85</v>
      </c>
      <c r="C23" t="s">
        <v>89</v>
      </c>
    </row>
    <row r="24" spans="2:3">
      <c r="B24" t="s">
        <v>87</v>
      </c>
      <c r="C24" t="s">
        <v>58</v>
      </c>
    </row>
    <row r="25" spans="2:3">
      <c r="C25" t="s">
        <v>41</v>
      </c>
    </row>
    <row r="26" spans="2:3">
      <c r="C26" t="s">
        <v>82</v>
      </c>
    </row>
  </sheetData>
  <sortState ref="D4:D6">
    <sortCondition ref="D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2"/>
  <sheetViews>
    <sheetView workbookViewId="0">
      <selection activeCell="B6" sqref="B6"/>
    </sheetView>
  </sheetViews>
  <sheetFormatPr defaultRowHeight="15"/>
  <cols>
    <col min="2" max="2" width="29.85546875" customWidth="1"/>
    <col min="4" max="4" width="9.140625" style="26"/>
  </cols>
  <sheetData>
    <row r="2" spans="1:8">
      <c r="B2" s="25" t="s">
        <v>142</v>
      </c>
    </row>
    <row r="3" spans="1:8">
      <c r="C3" s="24"/>
    </row>
    <row r="4" spans="1:8" ht="16.5">
      <c r="C4" s="12" t="s">
        <v>112</v>
      </c>
      <c r="D4" s="13" t="s">
        <v>113</v>
      </c>
      <c r="E4" s="14" t="s">
        <v>114</v>
      </c>
      <c r="G4" t="s">
        <v>143</v>
      </c>
      <c r="H4" t="s">
        <v>144</v>
      </c>
    </row>
    <row r="5" spans="1:8">
      <c r="A5">
        <v>1</v>
      </c>
      <c r="B5" s="15" t="s">
        <v>115</v>
      </c>
      <c r="C5" s="16">
        <v>132</v>
      </c>
      <c r="D5" s="17">
        <v>125</v>
      </c>
      <c r="E5">
        <v>1</v>
      </c>
      <c r="G5" t="s">
        <v>145</v>
      </c>
      <c r="H5" t="s">
        <v>146</v>
      </c>
    </row>
    <row r="6" spans="1:8">
      <c r="A6">
        <f>A5+1</f>
        <v>2</v>
      </c>
      <c r="B6" s="15" t="s">
        <v>116</v>
      </c>
      <c r="C6" s="16">
        <v>149</v>
      </c>
      <c r="D6" s="17">
        <v>125</v>
      </c>
      <c r="E6">
        <v>1</v>
      </c>
      <c r="G6" t="s">
        <v>147</v>
      </c>
      <c r="H6" t="s">
        <v>148</v>
      </c>
    </row>
    <row r="7" spans="1:8">
      <c r="A7">
        <f t="shared" ref="A7:A47" si="0">A6+1</f>
        <v>3</v>
      </c>
      <c r="B7" s="15" t="s">
        <v>117</v>
      </c>
      <c r="C7" s="16">
        <v>160</v>
      </c>
      <c r="D7" s="17">
        <v>125</v>
      </c>
      <c r="E7">
        <v>1</v>
      </c>
      <c r="H7" s="26"/>
    </row>
    <row r="8" spans="1:8">
      <c r="A8">
        <f t="shared" si="0"/>
        <v>4</v>
      </c>
      <c r="B8" s="15" t="s">
        <v>118</v>
      </c>
      <c r="C8" s="16">
        <v>205</v>
      </c>
      <c r="D8" s="17">
        <v>175</v>
      </c>
      <c r="E8">
        <v>1</v>
      </c>
    </row>
    <row r="9" spans="1:8">
      <c r="A9">
        <f t="shared" si="0"/>
        <v>5</v>
      </c>
      <c r="B9" s="15" t="s">
        <v>119</v>
      </c>
      <c r="C9" s="16">
        <v>254</v>
      </c>
      <c r="D9" s="17">
        <v>125</v>
      </c>
      <c r="E9">
        <v>1</v>
      </c>
    </row>
    <row r="10" spans="1:8">
      <c r="A10">
        <f t="shared" si="0"/>
        <v>6</v>
      </c>
      <c r="B10" s="15" t="s">
        <v>120</v>
      </c>
      <c r="C10" s="16">
        <v>186</v>
      </c>
      <c r="D10" s="17">
        <v>125</v>
      </c>
      <c r="E10">
        <v>1</v>
      </c>
    </row>
    <row r="11" spans="1:8">
      <c r="A11">
        <f t="shared" si="0"/>
        <v>7</v>
      </c>
      <c r="B11" s="15" t="s">
        <v>121</v>
      </c>
      <c r="C11" s="16">
        <v>70</v>
      </c>
      <c r="D11" s="17">
        <v>125</v>
      </c>
      <c r="E11">
        <v>1</v>
      </c>
    </row>
    <row r="12" spans="1:8">
      <c r="A12">
        <f t="shared" si="0"/>
        <v>8</v>
      </c>
      <c r="B12" s="15" t="s">
        <v>117</v>
      </c>
      <c r="C12" s="16">
        <v>104</v>
      </c>
      <c r="D12" s="17">
        <v>125</v>
      </c>
      <c r="E12">
        <v>1</v>
      </c>
    </row>
    <row r="13" spans="1:8">
      <c r="A13">
        <f t="shared" si="0"/>
        <v>9</v>
      </c>
      <c r="B13" s="15" t="s">
        <v>122</v>
      </c>
      <c r="C13" s="16">
        <v>160</v>
      </c>
      <c r="D13" s="17">
        <v>125</v>
      </c>
      <c r="E13">
        <v>1</v>
      </c>
    </row>
    <row r="14" spans="1:8">
      <c r="A14">
        <f t="shared" si="0"/>
        <v>10</v>
      </c>
      <c r="B14" s="15" t="s">
        <v>117</v>
      </c>
      <c r="C14" s="16">
        <v>100</v>
      </c>
      <c r="D14" s="17">
        <v>125</v>
      </c>
      <c r="E14">
        <v>1</v>
      </c>
    </row>
    <row r="15" spans="1:8">
      <c r="A15">
        <f t="shared" si="0"/>
        <v>11</v>
      </c>
      <c r="B15" s="15" t="s">
        <v>123</v>
      </c>
      <c r="C15" s="16">
        <v>224</v>
      </c>
      <c r="D15" s="17">
        <v>175</v>
      </c>
      <c r="E15">
        <v>1</v>
      </c>
    </row>
    <row r="16" spans="1:8">
      <c r="A16">
        <f t="shared" si="0"/>
        <v>12</v>
      </c>
      <c r="B16" s="15" t="s">
        <v>124</v>
      </c>
      <c r="C16" s="16">
        <v>246</v>
      </c>
      <c r="D16" s="17">
        <v>175</v>
      </c>
      <c r="E16">
        <v>1</v>
      </c>
    </row>
    <row r="17" spans="1:5">
      <c r="A17">
        <f t="shared" si="0"/>
        <v>13</v>
      </c>
      <c r="B17" s="15" t="s">
        <v>117</v>
      </c>
      <c r="C17" s="16">
        <v>108</v>
      </c>
      <c r="D17" s="17">
        <v>125</v>
      </c>
      <c r="E17">
        <v>1</v>
      </c>
    </row>
    <row r="18" spans="1:5">
      <c r="A18">
        <f t="shared" si="0"/>
        <v>14</v>
      </c>
      <c r="B18" s="15" t="s">
        <v>125</v>
      </c>
      <c r="C18" s="16">
        <v>64</v>
      </c>
      <c r="D18" s="17">
        <v>125</v>
      </c>
      <c r="E18">
        <v>1</v>
      </c>
    </row>
    <row r="19" spans="1:5">
      <c r="A19">
        <f t="shared" si="0"/>
        <v>15</v>
      </c>
      <c r="B19" s="15" t="s">
        <v>125</v>
      </c>
      <c r="C19" s="16">
        <v>64</v>
      </c>
      <c r="D19" s="17">
        <v>125</v>
      </c>
      <c r="E19">
        <v>1</v>
      </c>
    </row>
    <row r="20" spans="1:5">
      <c r="A20">
        <f t="shared" si="0"/>
        <v>16</v>
      </c>
      <c r="B20" s="15" t="s">
        <v>126</v>
      </c>
      <c r="C20" s="16">
        <v>406</v>
      </c>
      <c r="D20" s="17">
        <v>400</v>
      </c>
      <c r="E20">
        <v>3</v>
      </c>
    </row>
    <row r="21" spans="1:5">
      <c r="A21">
        <f t="shared" si="0"/>
        <v>17</v>
      </c>
      <c r="B21" s="15" t="s">
        <v>126</v>
      </c>
      <c r="C21" s="16"/>
      <c r="D21" s="17">
        <v>175</v>
      </c>
      <c r="E21">
        <v>1</v>
      </c>
    </row>
    <row r="22" spans="1:5">
      <c r="A22">
        <f t="shared" si="0"/>
        <v>18</v>
      </c>
      <c r="B22" s="15" t="s">
        <v>127</v>
      </c>
      <c r="C22" s="16">
        <v>338</v>
      </c>
      <c r="D22" s="17">
        <v>175</v>
      </c>
      <c r="E22">
        <v>1</v>
      </c>
    </row>
    <row r="23" spans="1:5">
      <c r="A23">
        <f t="shared" si="0"/>
        <v>19</v>
      </c>
      <c r="B23" s="15" t="s">
        <v>127</v>
      </c>
      <c r="C23" s="16"/>
      <c r="D23" s="17">
        <v>125</v>
      </c>
      <c r="E23">
        <v>1</v>
      </c>
    </row>
    <row r="24" spans="1:5">
      <c r="A24">
        <f t="shared" si="0"/>
        <v>20</v>
      </c>
      <c r="B24" s="15" t="s">
        <v>128</v>
      </c>
      <c r="C24" s="16">
        <v>246</v>
      </c>
      <c r="D24" s="17">
        <v>250</v>
      </c>
      <c r="E24">
        <v>2</v>
      </c>
    </row>
    <row r="25" spans="1:5">
      <c r="A25">
        <f t="shared" si="0"/>
        <v>21</v>
      </c>
      <c r="B25" s="15" t="s">
        <v>129</v>
      </c>
      <c r="C25" s="16">
        <v>246</v>
      </c>
      <c r="D25" s="17">
        <v>250</v>
      </c>
      <c r="E25">
        <v>2</v>
      </c>
    </row>
    <row r="26" spans="1:5">
      <c r="A26">
        <f t="shared" si="0"/>
        <v>22</v>
      </c>
      <c r="B26" s="15" t="s">
        <v>130</v>
      </c>
      <c r="C26" s="16">
        <v>114</v>
      </c>
      <c r="D26" s="17">
        <v>250</v>
      </c>
      <c r="E26">
        <v>2</v>
      </c>
    </row>
    <row r="27" spans="1:5">
      <c r="A27">
        <f t="shared" si="0"/>
        <v>23</v>
      </c>
      <c r="B27" s="15" t="s">
        <v>131</v>
      </c>
      <c r="C27" s="16">
        <v>118</v>
      </c>
      <c r="D27" s="17">
        <v>250</v>
      </c>
      <c r="E27">
        <v>2</v>
      </c>
    </row>
    <row r="28" spans="1:5">
      <c r="A28">
        <f t="shared" si="0"/>
        <v>24</v>
      </c>
      <c r="B28" s="15" t="s">
        <v>132</v>
      </c>
      <c r="C28" s="16">
        <v>118</v>
      </c>
      <c r="D28" s="17">
        <v>125</v>
      </c>
      <c r="E28">
        <v>1</v>
      </c>
    </row>
    <row r="29" spans="1:5">
      <c r="A29">
        <f t="shared" si="0"/>
        <v>25</v>
      </c>
      <c r="B29" s="15" t="s">
        <v>133</v>
      </c>
      <c r="C29" s="16">
        <v>104</v>
      </c>
      <c r="D29" s="17">
        <v>125</v>
      </c>
      <c r="E29">
        <v>1</v>
      </c>
    </row>
    <row r="30" spans="1:5">
      <c r="A30">
        <f t="shared" si="0"/>
        <v>26</v>
      </c>
      <c r="B30" s="15" t="s">
        <v>134</v>
      </c>
      <c r="C30" s="16">
        <v>104</v>
      </c>
      <c r="D30" s="17">
        <v>125</v>
      </c>
      <c r="E30">
        <v>1</v>
      </c>
    </row>
    <row r="31" spans="1:5">
      <c r="A31">
        <f t="shared" si="0"/>
        <v>27</v>
      </c>
      <c r="B31" s="15" t="s">
        <v>135</v>
      </c>
      <c r="C31" s="16">
        <v>132</v>
      </c>
      <c r="D31" s="17">
        <v>175</v>
      </c>
      <c r="E31">
        <v>1</v>
      </c>
    </row>
    <row r="32" spans="1:5">
      <c r="A32">
        <f t="shared" si="0"/>
        <v>28</v>
      </c>
      <c r="B32" s="15" t="s">
        <v>136</v>
      </c>
      <c r="C32" s="16">
        <v>160</v>
      </c>
      <c r="D32" s="17">
        <v>125</v>
      </c>
      <c r="E32">
        <v>1</v>
      </c>
    </row>
    <row r="33" spans="1:9">
      <c r="A33">
        <f t="shared" si="0"/>
        <v>29</v>
      </c>
      <c r="B33" s="15" t="s">
        <v>137</v>
      </c>
      <c r="C33" s="16">
        <v>366</v>
      </c>
      <c r="D33" s="17">
        <v>375</v>
      </c>
      <c r="E33">
        <v>2</v>
      </c>
    </row>
    <row r="34" spans="1:9">
      <c r="A34">
        <f t="shared" si="0"/>
        <v>30</v>
      </c>
      <c r="B34" s="15" t="s">
        <v>138</v>
      </c>
      <c r="C34" s="16">
        <v>182</v>
      </c>
      <c r="D34" s="17">
        <v>125</v>
      </c>
      <c r="E34">
        <v>1</v>
      </c>
    </row>
    <row r="35" spans="1:9">
      <c r="A35">
        <f t="shared" si="0"/>
        <v>31</v>
      </c>
      <c r="B35" s="15" t="s">
        <v>139</v>
      </c>
      <c r="C35" s="16">
        <v>167</v>
      </c>
      <c r="D35" s="18">
        <v>125</v>
      </c>
      <c r="E35">
        <v>1</v>
      </c>
    </row>
    <row r="36" spans="1:9">
      <c r="A36">
        <f t="shared" si="0"/>
        <v>32</v>
      </c>
      <c r="B36" s="15"/>
      <c r="C36" s="16"/>
      <c r="D36" s="18">
        <v>125</v>
      </c>
      <c r="E36">
        <v>1</v>
      </c>
    </row>
    <row r="37" spans="1:9">
      <c r="A37">
        <f t="shared" si="0"/>
        <v>33</v>
      </c>
      <c r="B37" s="15"/>
      <c r="C37" s="16"/>
      <c r="D37" s="18">
        <v>125</v>
      </c>
      <c r="E37">
        <v>1</v>
      </c>
    </row>
    <row r="38" spans="1:9">
      <c r="A38">
        <f t="shared" si="0"/>
        <v>34</v>
      </c>
      <c r="B38" s="15"/>
      <c r="C38" s="16"/>
      <c r="D38" s="18">
        <v>125</v>
      </c>
      <c r="E38">
        <v>1</v>
      </c>
    </row>
    <row r="39" spans="1:9">
      <c r="A39">
        <f t="shared" si="0"/>
        <v>35</v>
      </c>
      <c r="B39" s="15"/>
      <c r="C39" s="16"/>
      <c r="D39" s="18">
        <v>125</v>
      </c>
      <c r="E39">
        <v>1</v>
      </c>
    </row>
    <row r="40" spans="1:9">
      <c r="A40">
        <f t="shared" si="0"/>
        <v>36</v>
      </c>
      <c r="B40" s="15"/>
      <c r="C40" s="16"/>
      <c r="D40" s="18">
        <v>125</v>
      </c>
      <c r="E40">
        <v>1</v>
      </c>
    </row>
    <row r="41" spans="1:9">
      <c r="A41">
        <f t="shared" si="0"/>
        <v>37</v>
      </c>
      <c r="B41" s="15"/>
      <c r="C41" s="16"/>
      <c r="D41" s="18">
        <v>125</v>
      </c>
      <c r="E41">
        <v>1</v>
      </c>
    </row>
    <row r="42" spans="1:9">
      <c r="A42">
        <f t="shared" si="0"/>
        <v>38</v>
      </c>
      <c r="B42" s="15"/>
      <c r="C42" s="16"/>
      <c r="D42" s="18">
        <v>125</v>
      </c>
      <c r="E42">
        <v>1</v>
      </c>
    </row>
    <row r="43" spans="1:9">
      <c r="A43">
        <f t="shared" si="0"/>
        <v>39</v>
      </c>
      <c r="B43" s="15"/>
      <c r="C43" s="16"/>
      <c r="D43" s="18">
        <v>125</v>
      </c>
      <c r="E43">
        <v>1</v>
      </c>
    </row>
    <row r="44" spans="1:9">
      <c r="A44">
        <f t="shared" si="0"/>
        <v>40</v>
      </c>
      <c r="B44" s="15"/>
      <c r="C44" s="16"/>
      <c r="D44" s="18">
        <v>125</v>
      </c>
      <c r="E44">
        <v>1</v>
      </c>
    </row>
    <row r="45" spans="1:9">
      <c r="A45">
        <f t="shared" si="0"/>
        <v>41</v>
      </c>
      <c r="B45" s="15"/>
      <c r="C45" s="16"/>
      <c r="D45" s="18">
        <v>125</v>
      </c>
      <c r="E45">
        <v>1</v>
      </c>
      <c r="H45">
        <v>1</v>
      </c>
      <c r="I45">
        <v>3</v>
      </c>
    </row>
    <row r="46" spans="1:9">
      <c r="A46">
        <f t="shared" si="0"/>
        <v>42</v>
      </c>
      <c r="B46" s="15"/>
      <c r="C46" s="16"/>
      <c r="D46" s="18">
        <v>125</v>
      </c>
      <c r="E46">
        <v>1</v>
      </c>
      <c r="H46">
        <v>5</v>
      </c>
      <c r="I46">
        <v>2</v>
      </c>
    </row>
    <row r="47" spans="1:9">
      <c r="A47">
        <f t="shared" si="0"/>
        <v>43</v>
      </c>
      <c r="B47" s="15"/>
      <c r="C47" s="16"/>
      <c r="D47" s="18">
        <v>125</v>
      </c>
      <c r="E47">
        <v>1</v>
      </c>
      <c r="H47">
        <v>37</v>
      </c>
      <c r="I47">
        <v>1</v>
      </c>
    </row>
    <row r="48" spans="1:9">
      <c r="B48" s="15" t="s">
        <v>140</v>
      </c>
      <c r="C48" s="16">
        <v>531</v>
      </c>
      <c r="D48" s="18">
        <v>600</v>
      </c>
    </row>
    <row r="49" spans="2:5">
      <c r="B49" s="19" t="s">
        <v>140</v>
      </c>
      <c r="C49" s="20">
        <v>531</v>
      </c>
      <c r="D49" s="21">
        <v>600</v>
      </c>
      <c r="E49" s="22"/>
    </row>
    <row r="50" spans="2:5">
      <c r="B50" s="23" t="s">
        <v>141</v>
      </c>
      <c r="C50" s="24">
        <f>SUM(C5:C49)</f>
        <v>6089</v>
      </c>
      <c r="D50" s="17">
        <f>SUM(D5:D49)</f>
        <v>7900</v>
      </c>
      <c r="E50">
        <f>SUM(E5:E47)</f>
        <v>50</v>
      </c>
    </row>
    <row r="51" spans="2:5">
      <c r="C51" s="24"/>
      <c r="D51" s="17"/>
    </row>
    <row r="52" spans="2:5">
      <c r="B52" s="23" t="s">
        <v>149</v>
      </c>
      <c r="C52" s="24">
        <v>8000</v>
      </c>
      <c r="D52" s="17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ECCD670FE5B94F84A6EB5D3DF7AFC2" ma:contentTypeVersion="0" ma:contentTypeDescription="Create a new document." ma:contentTypeScope="" ma:versionID="59383777dccb7d9fe7879aba19463674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C478D708-AF0E-4F92-A868-801D5DEEDB5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E91BCB-0AE8-4526-8DA7-CC24325DFB95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C93168B-694E-47D6-98A8-CBF239EFB8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Sheet2</vt:lpstr>
      <vt:lpstr>Sheet3</vt:lpstr>
      <vt:lpstr>Brands</vt:lpstr>
      <vt:lpstr>Devices</vt:lpstr>
      <vt:lpstr>Lighting_Types</vt:lpstr>
    </vt:vector>
  </TitlesOfParts>
  <Company>Worcester Polytechnic Institute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CCCLABS</dc:creator>
  <cp:lastModifiedBy>Aaron</cp:lastModifiedBy>
  <cp:lastPrinted>2009-12-01T18:50:20Z</cp:lastPrinted>
  <dcterms:created xsi:type="dcterms:W3CDTF">2009-11-16T20:00:57Z</dcterms:created>
  <dcterms:modified xsi:type="dcterms:W3CDTF">2009-12-17T21:44:51Z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0x01010013ECCD670FE5B94F84A6EB5D3DF7AFC2</vt:lpwstr>
  </property>
</Properties>
</file>